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0736" windowHeight="11460" tabRatio="773" activeTab="0"/>
  </bookViews>
  <sheets>
    <sheet name="DETAILS" sheetId="1" r:id="rId1"/>
    <sheet name="BALANCE SHEET" sheetId="2" r:id="rId2"/>
    <sheet name="BUDGET PRO FORMA" sheetId="3" r:id="rId3"/>
    <sheet name="RESERVE STUDY" sheetId="4" r:id="rId4"/>
    <sheet name="CASH FLOW" sheetId="5" r:id="rId5"/>
    <sheet name="RESERVE C.C. REPORT" sheetId="6" r:id="rId6"/>
  </sheets>
  <definedNames>
    <definedName name="_xlnm.Print_Area" localSheetId="1">'BALANCE SHEET'!$A$1:$M$44</definedName>
    <definedName name="_xlnm.Print_Area" localSheetId="2">'BUDGET PRO FORMA'!$A$1:$K$128</definedName>
    <definedName name="_xlnm.Print_Area" localSheetId="0">'DETAILS'!$A$1:$J$32</definedName>
    <definedName name="_xlnm.Print_Area" localSheetId="5">'RESERVE C.C. REPORT'!$A$1:$W$90</definedName>
    <definedName name="_xlnm.Print_Area" localSheetId="3">'RESERVE STUDY'!$A$1:$X$123</definedName>
  </definedNames>
  <calcPr fullCalcOnLoad="1"/>
</workbook>
</file>

<file path=xl/sharedStrings.xml><?xml version="1.0" encoding="utf-8"?>
<sst xmlns="http://schemas.openxmlformats.org/spreadsheetml/2006/main" count="863" uniqueCount="336">
  <si>
    <t xml:space="preserve"> </t>
  </si>
  <si>
    <t xml:space="preserve">UNITS: </t>
  </si>
  <si>
    <t>ACCT#</t>
  </si>
  <si>
    <t>DEFINITION</t>
  </si>
  <si>
    <t>ANNUAL</t>
  </si>
  <si>
    <t xml:space="preserve">PER UNIT </t>
  </si>
  <si>
    <t>INC/EXP</t>
  </si>
  <si>
    <t xml:space="preserve">    INC/EXP</t>
  </si>
  <si>
    <t xml:space="preserve">    BUDGET</t>
  </si>
  <si>
    <t>BUDGET</t>
  </si>
  <si>
    <t>MONTHLY</t>
  </si>
  <si>
    <t>INCOME</t>
  </si>
  <si>
    <t xml:space="preserve">  ANNUALIZED</t>
  </si>
  <si>
    <t>COLLECTIONS</t>
  </si>
  <si>
    <t>----------------</t>
  </si>
  <si>
    <t>TOTAL INCOME</t>
  </si>
  <si>
    <t>OPERATING EXPENSES</t>
  </si>
  <si>
    <t>INSURANCE - GENERAL LIABILITY</t>
  </si>
  <si>
    <t xml:space="preserve">   TOTAL OPERATING EXPENSES</t>
  </si>
  <si>
    <t>UTILITY EXPENSES</t>
  </si>
  <si>
    <t>ELECTRICITY</t>
  </si>
  <si>
    <t xml:space="preserve">   TOTAL UTILITY EXPENSE</t>
  </si>
  <si>
    <t>8100-30</t>
  </si>
  <si>
    <t xml:space="preserve">   TOTAL LANDSCAPE EXPENSES</t>
  </si>
  <si>
    <t xml:space="preserve"> ========</t>
  </si>
  <si>
    <t>RESERVE ANALYSIS</t>
  </si>
  <si>
    <t>=</t>
  </si>
  <si>
    <t xml:space="preserve">     RESERVE ANALYSIS CALCULATIONS</t>
  </si>
  <si>
    <t>C.P.I.     =</t>
  </si>
  <si>
    <t xml:space="preserve">    O.H. = ON HAND</t>
  </si>
  <si>
    <t xml:space="preserve">    @  =  AT</t>
  </si>
  <si>
    <t xml:space="preserve"> 1.</t>
  </si>
  <si>
    <t xml:space="preserve">  AGE  =</t>
  </si>
  <si>
    <t xml:space="preserve"> BAL.LIFE (YRS)</t>
  </si>
  <si>
    <t>-</t>
  </si>
  <si>
    <t>TOTAL COST @ PV</t>
  </si>
  <si>
    <t>P.V.</t>
  </si>
  <si>
    <t>COST IN</t>
  </si>
  <si>
    <t>YEARS=</t>
  </si>
  <si>
    <t>AMOUNT ON HAND</t>
  </si>
  <si>
    <t>O.H.</t>
  </si>
  <si>
    <t>AMOUNT EACH MONTH =</t>
  </si>
  <si>
    <t>BALANCE REQUIRED</t>
  </si>
  <si>
    <t>BAL.</t>
  </si>
  <si>
    <t>AMOUNT/UNIT/MONTH =</t>
  </si>
  <si>
    <t xml:space="preserve"> 2.</t>
  </si>
  <si>
    <t xml:space="preserve"> 3.</t>
  </si>
  <si>
    <t xml:space="preserve"> 4.</t>
  </si>
  <si>
    <t xml:space="preserve"> 5.</t>
  </si>
  <si>
    <t xml:space="preserve"> 6.</t>
  </si>
  <si>
    <t xml:space="preserve"> -</t>
  </si>
  <si>
    <t xml:space="preserve"> 7.</t>
  </si>
  <si>
    <t>CH</t>
  </si>
  <si>
    <t>MONTH=</t>
  </si>
  <si>
    <t xml:space="preserve"> 8.</t>
  </si>
  <si>
    <t xml:space="preserve"> 9.</t>
  </si>
  <si>
    <t>TOTAL COST OF RESERVE ITEMS AT PV</t>
  </si>
  <si>
    <t>TOTAL AMOUNT OF RESERVES ON HAND</t>
  </si>
  <si>
    <t>PREPARED BY ______________________</t>
  </si>
  <si>
    <t>TOTAL</t>
  </si>
  <si>
    <t xml:space="preserve"> ----------------</t>
  </si>
  <si>
    <t>RESERVE BALANCES - THIS YEAR</t>
  </si>
  <si>
    <t>RESERVE CONTRIBUTIONS - THIS YEAR</t>
  </si>
  <si>
    <t>RESERVE DISBURSEMENTS - THIS YEAR</t>
  </si>
  <si>
    <t>RESERVE ENDING BALANCES - THIS YEAR</t>
  </si>
  <si>
    <t>YEAR</t>
  </si>
  <si>
    <t>DATE</t>
  </si>
  <si>
    <t>BALANCES</t>
  </si>
  <si>
    <t xml:space="preserve">RESERVE 30 YEAR CASH FLOW </t>
  </si>
  <si>
    <t>PAGE 1 OF 2</t>
  </si>
  <si>
    <t>PAGE 2 OF 2</t>
  </si>
  <si>
    <t>BALANCE SHEET CASH BALANCE</t>
  </si>
  <si>
    <t xml:space="preserve">ANNUAL CASH CONTRIBUTIONS </t>
  </si>
  <si>
    <t>PER PRO FORMA BUDGET</t>
  </si>
  <si>
    <t>8100-40</t>
  </si>
  <si>
    <t>CALIFORNIA CIVIL CODE</t>
  </si>
  <si>
    <t>ASSESSMENT AND RESERVE FUNDING DISCLOSURE SUMMARY</t>
  </si>
  <si>
    <t xml:space="preserve">(1) The current regular assessment per ownership interest is </t>
  </si>
  <si>
    <t xml:space="preserve">per </t>
  </si>
  <si>
    <t>Note:</t>
  </si>
  <si>
    <t>If assessments vary by size or</t>
  </si>
  <si>
    <t>of the attached summary.</t>
  </si>
  <si>
    <t>if they have been approved by the board and/or members:</t>
  </si>
  <si>
    <t>Date</t>
  </si>
  <si>
    <t>assessment</t>
  </si>
  <si>
    <t>will be due:</t>
  </si>
  <si>
    <t>Amount per</t>
  </si>
  <si>
    <t>ownership</t>
  </si>
  <si>
    <t>interest</t>
  </si>
  <si>
    <t>per month or</t>
  </si>
  <si>
    <t>year</t>
  </si>
  <si>
    <t>Note: If assessments vary by size or type of ownership interest, the assessment applicable to this ownership interest may be found on page</t>
  </si>
  <si>
    <t>of the attached report.</t>
  </si>
  <si>
    <t>be sufficient at the end of each year to meet the association's obligations for repair and/or replacement of major components during the next 30 years.</t>
  </si>
  <si>
    <t>(4) If the answer to (3) is no, what additional assessments or other contributions to reserves funds will be available each year during the next 30  years</t>
  </si>
  <si>
    <t>that have not yet been approved by the board or the members</t>
  </si>
  <si>
    <t>5)  All major components are included in the reserve study and are included in its calculations.</t>
  </si>
  <si>
    <t xml:space="preserve">6) Based on the method of calculation in paragraph (4) of subdivision (b) of Section 1365.2.5, the estimated amount required in the reserve fund at the </t>
  </si>
  <si>
    <t xml:space="preserve">as of </t>
  </si>
  <si>
    <t xml:space="preserve">The projected reserve fund cash balance at the end of the current fiscal year is </t>
  </si>
  <si>
    <t xml:space="preserve">resulting  in reserves being </t>
  </si>
  <si>
    <t>the required reserve amount is</t>
  </si>
  <si>
    <t>(See attached explanation)</t>
  </si>
  <si>
    <t xml:space="preserve">(7) based on the method of calculation in paragraph (4) of subdivision (b) of section 1365.2.5 of the Civil Code, the estimated amount required in the </t>
  </si>
  <si>
    <t>reserve fund at the end of each of the next five budget years $</t>
  </si>
  <si>
    <t>and the projected reserve reserve fund cash balance in each of those</t>
  </si>
  <si>
    <t>years, taking into account only assessments already approved and other known revenues, is</t>
  </si>
  <si>
    <t>leaving the reserve at</t>
  </si>
  <si>
    <t>percent funding. If the reserve funding plan approved by the association is implemented, the projected reserve fund cash balance in each of those</t>
  </si>
  <si>
    <t xml:space="preserve">years will be </t>
  </si>
  <si>
    <t xml:space="preserve"> percent funding.</t>
  </si>
  <si>
    <t>(a) The Disclosure required by this article with regard to an association or a property shall be summarized on the following form:</t>
  </si>
  <si>
    <t>(2) Additional regular or special assessments that have already been scheduled to be imposed or charged, regardless of the purpose,</t>
  </si>
  <si>
    <t xml:space="preserve">(3) Based upon the most recent reserve study and other information available to the board of directors, will currently projected reserve account balances </t>
  </si>
  <si>
    <t xml:space="preserve">based in whole or in part on the last reserve study or update prepared by </t>
  </si>
  <si>
    <t xml:space="preserve">percent funded by this date. If an alternative, but generally accepted, method of calculation is also used, the </t>
  </si>
  <si>
    <t>YES</t>
  </si>
  <si>
    <t>NO</t>
  </si>
  <si>
    <t>INFORMATION FOUND ON CURRENT BALANCE SHEET</t>
  </si>
  <si>
    <t>ASSESSMENT AND RESERVE FUNDING DISCLOSURE SUMMARY FORM</t>
  </si>
  <si>
    <t>Note:  If assessments vary by the size or type of ownership interest, the asssessment applicable to this ownership interest may be found on page</t>
  </si>
  <si>
    <t>Total:</t>
  </si>
  <si>
    <t>Purpose of the assessment</t>
  </si>
  <si>
    <t>Amount per ownership</t>
  </si>
  <si>
    <t>interest per month</t>
  </si>
  <si>
    <t>or year</t>
  </si>
  <si>
    <t xml:space="preserve">approximate date assessment </t>
  </si>
  <si>
    <t>will be due</t>
  </si>
  <si>
    <t>,</t>
  </si>
  <si>
    <t>(month)</t>
  </si>
  <si>
    <t>(year).</t>
  </si>
  <si>
    <t>end of the current fiscal years is</t>
  </si>
  <si>
    <t>NAME OF ASSOCIATION</t>
  </si>
  <si>
    <t>NUMBER OF UNITS</t>
  </si>
  <si>
    <t>RESERVES PER BALANCE SHEET</t>
  </si>
  <si>
    <t>DUES</t>
  </si>
  <si>
    <t>LATE FEES</t>
  </si>
  <si>
    <t>5100-20</t>
  </si>
  <si>
    <t>4100-70</t>
  </si>
  <si>
    <t>4100-75</t>
  </si>
  <si>
    <t>AGE HOA YEARS  =</t>
  </si>
  <si>
    <t>P. V.= PRESENT VALUE</t>
  </si>
  <si>
    <t>F.V= FUTURE VALUE</t>
  </si>
  <si>
    <t>UNITS IN HOA =</t>
  </si>
  <si>
    <t>AUDIT/TAX PREP.</t>
  </si>
  <si>
    <t>BANK CHARGES</t>
  </si>
  <si>
    <t>LANDSCAPE MAINT. - CONTRACT</t>
  </si>
  <si>
    <t>LANDSCAPE IRRIGATION</t>
  </si>
  <si>
    <t>GRAND 'TOTAL EXPENSES</t>
  </si>
  <si>
    <t>INCOME OVER EXPENSES - RESERVES</t>
  </si>
  <si>
    <t>RESERVE STUDY</t>
  </si>
  <si>
    <t>TREE TRIMMING</t>
  </si>
  <si>
    <t xml:space="preserve">    MONTHLY</t>
  </si>
  <si>
    <t xml:space="preserve">   INC/EXP</t>
  </si>
  <si>
    <t xml:space="preserve"> 3100-10</t>
  </si>
  <si>
    <t xml:space="preserve"> 3100-11</t>
  </si>
  <si>
    <t>RULES VIOLATIONS</t>
  </si>
  <si>
    <t xml:space="preserve"> 3100-15</t>
  </si>
  <si>
    <t>INTEREST INCOME</t>
  </si>
  <si>
    <t xml:space="preserve"> 3100-30</t>
  </si>
  <si>
    <t>3100-50</t>
  </si>
  <si>
    <t xml:space="preserve">4100-10 </t>
  </si>
  <si>
    <t>4100-13</t>
  </si>
  <si>
    <t>4100-14</t>
  </si>
  <si>
    <t xml:space="preserve">4100-99 </t>
  </si>
  <si>
    <t xml:space="preserve">5100-10 </t>
  </si>
  <si>
    <t>GAS - POOL &amp; SPA</t>
  </si>
  <si>
    <t>REPAIRS &amp; MAINTENANCE EXP.</t>
  </si>
  <si>
    <t>6100-23</t>
  </si>
  <si>
    <t>6100-25</t>
  </si>
  <si>
    <t>ELECTRICAL REPAIRS</t>
  </si>
  <si>
    <t>PEST CONTROL - TERMITES</t>
  </si>
  <si>
    <t>PEST BUGS</t>
  </si>
  <si>
    <t>6100-65</t>
  </si>
  <si>
    <t>ROOF REPAIRS</t>
  </si>
  <si>
    <t>SIGNS</t>
  </si>
  <si>
    <t xml:space="preserve">   TOTAL REPAIRS &amp; MAINT.</t>
  </si>
  <si>
    <t>POOL &amp; SPA MAINTENANCE</t>
  </si>
  <si>
    <t xml:space="preserve"> 7100-10</t>
  </si>
  <si>
    <t>POOL MAINT. - CONTRACT</t>
  </si>
  <si>
    <t xml:space="preserve"> 7100-20</t>
  </si>
  <si>
    <t>POOL SUPPLIES</t>
  </si>
  <si>
    <t xml:space="preserve"> 7100-30</t>
  </si>
  <si>
    <t>POOL REPAIRS</t>
  </si>
  <si>
    <t xml:space="preserve">   TOTAL POOL &amp; SPA EXPENSES</t>
  </si>
  <si>
    <t>LANDSCAPE  REPAIR &amp; SUPPLIES</t>
  </si>
  <si>
    <t>TOTAL EXP. BEFORE RESERVE EXP.</t>
  </si>
  <si>
    <t>RESERVES</t>
  </si>
  <si>
    <t xml:space="preserve"> ==========</t>
  </si>
  <si>
    <t>---------------</t>
  </si>
  <si>
    <t xml:space="preserve">ASSOC. DUES </t>
  </si>
  <si>
    <t>TOTAL RESERVE EXPENSE ITEMS</t>
  </si>
  <si>
    <t>BUDGET PRO FORMA</t>
  </si>
  <si>
    <t>LANDSCAPE &amp; GROUNDS MAINT.</t>
  </si>
  <si>
    <t>GRAFFITTI REMOVAL</t>
  </si>
  <si>
    <t>-----------</t>
  </si>
  <si>
    <t>------------</t>
  </si>
  <si>
    <t xml:space="preserve"> 3100-41</t>
  </si>
  <si>
    <t>PARKING FEES</t>
  </si>
  <si>
    <t>4100-20</t>
  </si>
  <si>
    <t>LIGHTING MAINTENANCE</t>
  </si>
  <si>
    <t>PAINTING</t>
  </si>
  <si>
    <t>7100-40</t>
  </si>
  <si>
    <t>8100-50</t>
  </si>
  <si>
    <t>LEGAL  - SMALL CLAIMS</t>
  </si>
  <si>
    <t xml:space="preserve">PLUMBING </t>
  </si>
  <si>
    <t>6100-35</t>
  </si>
  <si>
    <t>CONTRIBUTION TO RESERVES</t>
  </si>
  <si>
    <t>9100-10</t>
  </si>
  <si>
    <t>4100-60</t>
  </si>
  <si>
    <t>6100-15</t>
  </si>
  <si>
    <t>ROOF CLEANING</t>
  </si>
  <si>
    <t>HANDY MAN</t>
  </si>
  <si>
    <t>SEWER</t>
  </si>
  <si>
    <t>WATER</t>
  </si>
  <si>
    <t>6100-24</t>
  </si>
  <si>
    <t>BACKFLOW TEST</t>
  </si>
  <si>
    <t>6100-40</t>
  </si>
  <si>
    <t>6100-50</t>
  </si>
  <si>
    <t>9100-41</t>
  </si>
  <si>
    <t>9100-50</t>
  </si>
  <si>
    <t>LIGHTING IMPROVEMENT</t>
  </si>
  <si>
    <t>WOOD REPLACEMENT PROJECT</t>
  </si>
  <si>
    <t xml:space="preserve"> 3100-32</t>
  </si>
  <si>
    <t>POOL KEYS</t>
  </si>
  <si>
    <t>6100-20</t>
  </si>
  <si>
    <t>MAINTENANCE SUPPLIES</t>
  </si>
  <si>
    <t>9100-80</t>
  </si>
  <si>
    <t>ROOF REPLACEMENT</t>
  </si>
  <si>
    <t>9100-40</t>
  </si>
  <si>
    <t>FENCE &amp; WALLS</t>
  </si>
  <si>
    <t>CC 5550</t>
  </si>
  <si>
    <t>ANNUAL RESERVE CONTRIBUTION</t>
  </si>
  <si>
    <t>LEGAL FEES</t>
  </si>
  <si>
    <t>NSF</t>
  </si>
  <si>
    <t>BAD DEBT</t>
  </si>
  <si>
    <t>ADMINISTRATIVE FEE</t>
  </si>
  <si>
    <t>TRANSFER TO RESERVES</t>
  </si>
  <si>
    <t>POOL FILTER</t>
  </si>
  <si>
    <t>STREET SWEEPING MAINT.</t>
  </si>
  <si>
    <t>CLEANING SERVICES - JANITORIAL</t>
  </si>
  <si>
    <t>JANITORIAL SUPPLIES</t>
  </si>
  <si>
    <t xml:space="preserve"> 3100-42</t>
  </si>
  <si>
    <t xml:space="preserve"> 3100-43</t>
  </si>
  <si>
    <t xml:space="preserve"> 3100-45</t>
  </si>
  <si>
    <t>PERIOD</t>
  </si>
  <si>
    <t xml:space="preserve">   TOTAL LOAN EXPENSE</t>
  </si>
  <si>
    <t>LOAN OBLIGATIONS EXPENSE</t>
  </si>
  <si>
    <t>4200-10</t>
  </si>
  <si>
    <t>1ST  PLACE LOAN - PACIFIC WESTERN BANK</t>
  </si>
  <si>
    <t>ROOFING</t>
  </si>
  <si>
    <t>LOW SLOPE</t>
  </si>
  <si>
    <t>USEFUL LIFE (YRS)  =</t>
  </si>
  <si>
    <t>TILE MANSARD</t>
  </si>
  <si>
    <t>STUCCO, WOOD, POLES, METAL RAILS</t>
  </si>
  <si>
    <t>ASPHALT</t>
  </si>
  <si>
    <t>SLURRY SEAL, OVERLAY, CONCRETE</t>
  </si>
  <si>
    <t>FENCING / RAILS</t>
  </si>
  <si>
    <t>BLOCK &amp; RAILS</t>
  </si>
  <si>
    <t>POOL / SPA</t>
  </si>
  <si>
    <t>SURFACE, HEATER, FILTER, COPING</t>
  </si>
  <si>
    <t>LANDSCAPE</t>
  </si>
  <si>
    <t>BACKFLOW, IRRIGATION CONTROLLER</t>
  </si>
  <si>
    <t>LIGHTING</t>
  </si>
  <si>
    <t>POLES, OLD / NEW</t>
  </si>
  <si>
    <t>HVAC</t>
  </si>
  <si>
    <t>18 UNITS</t>
  </si>
  <si>
    <t>BATHROOMS</t>
  </si>
  <si>
    <t>INTERIOR REMODEL</t>
  </si>
  <si>
    <t>CLUB HOUSE</t>
  </si>
  <si>
    <t>REMODEL</t>
  </si>
  <si>
    <t>DUES PER MONTH</t>
  </si>
  <si>
    <t>MONTH</t>
  </si>
  <si>
    <t>XX</t>
  </si>
  <si>
    <t>?</t>
  </si>
  <si>
    <t>PROJECTED FUNDS FROM DUES AFTER PACIFIC BK PAYOFF</t>
  </si>
  <si>
    <t xml:space="preserve"> 3100-49</t>
  </si>
  <si>
    <t xml:space="preserve">FINANCE CHARGES </t>
  </si>
  <si>
    <t xml:space="preserve"> 3100-50</t>
  </si>
  <si>
    <t>4100-11</t>
  </si>
  <si>
    <t>4100-12</t>
  </si>
  <si>
    <t>ACCOUNTING SERVICES</t>
  </si>
  <si>
    <t>6100-41</t>
  </si>
  <si>
    <t>HOME IMPROVEMENT  - 2011 - 2024</t>
  </si>
  <si>
    <t>BASED ON ACTUAL INCOME AND EXPENSES</t>
  </si>
  <si>
    <t>BASED ON MCCAFFERY RESERVE CONSULTING REPORT</t>
  </si>
  <si>
    <t>CASH PER BALANCE SHEET</t>
  </si>
  <si>
    <t>TOTAL AVAILABLE</t>
  </si>
  <si>
    <t>FUNDS BUDGETED FOR PACIFIC BK LOAN PAYMENT</t>
  </si>
  <si>
    <t>LOAN -PACIFIC - PAID OFF IN 2024</t>
  </si>
  <si>
    <t>INTEREST ADJUSTMENT</t>
  </si>
  <si>
    <t>10 MO. ACTUAL</t>
  </si>
  <si>
    <t>4100-05</t>
  </si>
  <si>
    <t xml:space="preserve">PARKING SECURITY </t>
  </si>
  <si>
    <t>4100-17</t>
  </si>
  <si>
    <t>MICROSOFT</t>
  </si>
  <si>
    <t>4100-40</t>
  </si>
  <si>
    <t>MGMT ADMINISTRATIVE-MISC</t>
  </si>
  <si>
    <t>4100-39</t>
  </si>
  <si>
    <t>PROPERTY MGMT</t>
  </si>
  <si>
    <t>4100-50</t>
  </si>
  <si>
    <t>COLLECTION FEES</t>
  </si>
  <si>
    <t xml:space="preserve">POSTAGE AND PRINTING </t>
  </si>
  <si>
    <t xml:space="preserve">TAXES- STATE </t>
  </si>
  <si>
    <t>LICENSE FEES</t>
  </si>
  <si>
    <t>4100-80</t>
  </si>
  <si>
    <t>LOAN INTEREST EXPENSE - 2020</t>
  </si>
  <si>
    <t>4100-90</t>
  </si>
  <si>
    <t>MISC EXPENSE</t>
  </si>
  <si>
    <t xml:space="preserve">WATER </t>
  </si>
  <si>
    <t>5100-35</t>
  </si>
  <si>
    <t xml:space="preserve">GAS- POOL &amp; SPA </t>
  </si>
  <si>
    <t>5100-36</t>
  </si>
  <si>
    <t>GAS REC ROOM</t>
  </si>
  <si>
    <t xml:space="preserve">ROOF REPAIRS &amp; MAINTENANCE </t>
  </si>
  <si>
    <t xml:space="preserve">PLUMBING 7 HEATING </t>
  </si>
  <si>
    <t>PLUMBING- BACKFLOW</t>
  </si>
  <si>
    <t>COMMON AREA MAINTENANCE</t>
  </si>
  <si>
    <t>6100-27</t>
  </si>
  <si>
    <t>6100-32</t>
  </si>
  <si>
    <t xml:space="preserve">GRAFITTI REMOVAL </t>
  </si>
  <si>
    <t>6100-37</t>
  </si>
  <si>
    <t xml:space="preserve">PEST CONTROL </t>
  </si>
  <si>
    <t xml:space="preserve">LIGHTING </t>
  </si>
  <si>
    <t>6100-70</t>
  </si>
  <si>
    <t xml:space="preserve">LOCKS &amp; KEYS </t>
  </si>
  <si>
    <t>8100-10</t>
  </si>
  <si>
    <t>LANDSCAPE IMPROVEMENT</t>
  </si>
  <si>
    <t>RESERVE SAVINGS ACCOUNT BALANCE</t>
  </si>
  <si>
    <t>PERIOD 2020 TO 2050</t>
  </si>
  <si>
    <t>RESERVE STUDY - FINANCIAL  ANALYSIS AND CASH FLOW 2021</t>
  </si>
  <si>
    <t>EXPENSES</t>
  </si>
  <si>
    <t>UNPAID</t>
  </si>
  <si>
    <t xml:space="preserve"> MAINT. ITEMS</t>
  </si>
  <si>
    <t>SAMPLE TOWNHOMES ASSOCIATION</t>
  </si>
  <si>
    <t>BASED ON RESERVE CONSULTING REPORT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</si>
</sst>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quot;$&quot;#,##0.0"/>
    <numFmt numFmtId="174" formatCode="[$-409]dddd\,\ mmmm\ dd\,\ yyyy"/>
    <numFmt numFmtId="175" formatCode="[$-409]mmmm\ d\,\ yyyy;@"/>
  </numFmts>
  <fonts count="100">
    <font>
      <sz val="10"/>
      <name val="Arial"/>
      <family val="0"/>
    </font>
    <font>
      <b/>
      <sz val="12"/>
      <name val="Arial"/>
      <family val="2"/>
    </font>
    <font>
      <sz val="12"/>
      <name val="Arial"/>
      <family val="2"/>
    </font>
    <font>
      <b/>
      <sz val="12"/>
      <color indexed="10"/>
      <name val="Arial"/>
      <family val="2"/>
    </font>
    <font>
      <sz val="8"/>
      <name val="Arial"/>
      <family val="2"/>
    </font>
    <font>
      <b/>
      <sz val="12"/>
      <color indexed="12"/>
      <name val="Arial"/>
      <family val="2"/>
    </font>
    <font>
      <sz val="9"/>
      <name val="Arial"/>
      <family val="2"/>
    </font>
    <font>
      <b/>
      <sz val="14"/>
      <name val="Times New Roman"/>
      <family val="1"/>
    </font>
    <font>
      <sz val="11"/>
      <name val="Arial"/>
      <family val="2"/>
    </font>
    <font>
      <b/>
      <sz val="11"/>
      <name val="Arial"/>
      <family val="2"/>
    </font>
    <font>
      <b/>
      <sz val="12"/>
      <name val="Times New Roman"/>
      <family val="1"/>
    </font>
    <font>
      <sz val="12"/>
      <name val="Times New Roman"/>
      <family val="1"/>
    </font>
    <font>
      <sz val="16"/>
      <name val="Times New Roman"/>
      <family val="1"/>
    </font>
    <font>
      <sz val="14"/>
      <name val="Times New Roman"/>
      <family val="1"/>
    </font>
    <font>
      <u val="single"/>
      <sz val="8"/>
      <color indexed="36"/>
      <name val="Arial"/>
      <family val="2"/>
    </font>
    <font>
      <u val="single"/>
      <sz val="8"/>
      <color indexed="12"/>
      <name val="Arial"/>
      <family val="2"/>
    </font>
    <font>
      <b/>
      <sz val="16"/>
      <color indexed="9"/>
      <name val="Arial"/>
      <family val="2"/>
    </font>
    <font>
      <b/>
      <sz val="16"/>
      <color indexed="9"/>
      <name val="Times New Roman"/>
      <family val="1"/>
    </font>
    <font>
      <b/>
      <sz val="12"/>
      <color indexed="9"/>
      <name val="Times New Roman"/>
      <family val="1"/>
    </font>
    <font>
      <sz val="12"/>
      <color indexed="9"/>
      <name val="Times New Roman"/>
      <family val="1"/>
    </font>
    <font>
      <b/>
      <sz val="14"/>
      <color indexed="9"/>
      <name val="Times New Roman"/>
      <family val="1"/>
    </font>
    <font>
      <sz val="14"/>
      <color indexed="9"/>
      <name val="Times New Roman"/>
      <family val="1"/>
    </font>
    <font>
      <sz val="14"/>
      <name val="Arial"/>
      <family val="2"/>
    </font>
    <font>
      <sz val="12"/>
      <color indexed="8"/>
      <name val="Arial"/>
      <family val="2"/>
    </font>
    <font>
      <b/>
      <sz val="12"/>
      <color indexed="53"/>
      <name val="Times New Roman"/>
      <family val="1"/>
    </font>
    <font>
      <b/>
      <sz val="12"/>
      <color indexed="10"/>
      <name val="Times New Roman"/>
      <family val="1"/>
    </font>
    <font>
      <sz val="14"/>
      <name val="Arial Unicode MS"/>
      <family val="2"/>
    </font>
    <font>
      <b/>
      <sz val="10"/>
      <color indexed="9"/>
      <name val="Arial"/>
      <family val="2"/>
    </font>
    <font>
      <sz val="16"/>
      <name val="Arial"/>
      <family val="2"/>
    </font>
    <font>
      <sz val="16"/>
      <name val="Arial Unicode MS"/>
      <family val="2"/>
    </font>
    <font>
      <b/>
      <sz val="16"/>
      <name val="Arial"/>
      <family val="2"/>
    </font>
    <font>
      <b/>
      <sz val="16"/>
      <name val="Arial Unicode MS"/>
      <family val="2"/>
    </font>
    <font>
      <b/>
      <sz val="18"/>
      <name val="Arial"/>
      <family val="2"/>
    </font>
    <font>
      <b/>
      <sz val="14"/>
      <color indexed="12"/>
      <name val="Arial"/>
      <family val="2"/>
    </font>
    <font>
      <b/>
      <sz val="14"/>
      <name val="Arial"/>
      <family val="2"/>
    </font>
    <font>
      <b/>
      <sz val="14"/>
      <color indexed="61"/>
      <name val="Arial"/>
      <family val="2"/>
    </font>
    <font>
      <b/>
      <sz val="14"/>
      <color indexed="9"/>
      <name val="Arial"/>
      <family val="2"/>
    </font>
    <font>
      <b/>
      <sz val="14"/>
      <color indexed="18"/>
      <name val="Arial"/>
      <family val="2"/>
    </font>
    <font>
      <b/>
      <sz val="14"/>
      <color indexed="20"/>
      <name val="Arial"/>
      <family val="2"/>
    </font>
    <font>
      <b/>
      <sz val="14"/>
      <color indexed="16"/>
      <name val="Arial"/>
      <family val="2"/>
    </font>
    <font>
      <b/>
      <sz val="14"/>
      <color indexed="10"/>
      <name val="Arial"/>
      <family val="2"/>
    </font>
    <font>
      <b/>
      <sz val="16"/>
      <color indexed="18"/>
      <name val="Times New Roman"/>
      <family val="1"/>
    </font>
    <font>
      <b/>
      <sz val="16"/>
      <name val="Times New Roman"/>
      <family val="1"/>
    </font>
    <font>
      <b/>
      <sz val="16"/>
      <color indexed="12"/>
      <name val="Arial"/>
      <family val="2"/>
    </font>
    <font>
      <b/>
      <sz val="10"/>
      <color indexed="16"/>
      <name val="Arial"/>
      <family val="2"/>
    </font>
    <font>
      <b/>
      <sz val="12"/>
      <color indexed="18"/>
      <name val="Arial"/>
      <family val="2"/>
    </font>
    <font>
      <b/>
      <sz val="20"/>
      <name val="Arial"/>
      <family val="2"/>
    </font>
    <font>
      <sz val="10"/>
      <color indexed="22"/>
      <name val="Arial"/>
      <family val="2"/>
    </font>
    <font>
      <b/>
      <sz val="12"/>
      <color indexed="9"/>
      <name val="Arial"/>
      <family val="2"/>
    </font>
    <font>
      <b/>
      <sz val="12"/>
      <color indexed="8"/>
      <name val="Arial"/>
      <family val="2"/>
    </font>
    <font>
      <b/>
      <sz val="12"/>
      <color indexed="61"/>
      <name val="Arial"/>
      <family val="2"/>
    </font>
    <font>
      <b/>
      <sz val="12"/>
      <color indexed="62"/>
      <name val="Arial"/>
      <family val="2"/>
    </font>
    <font>
      <b/>
      <sz val="14"/>
      <color indexed="6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0"/>
      <name val="Arial"/>
      <family val="2"/>
    </font>
    <font>
      <b/>
      <sz val="10"/>
      <color indexed="30"/>
      <name val="Arial"/>
      <family val="2"/>
    </font>
    <font>
      <b/>
      <sz val="12"/>
      <color indexed="60"/>
      <name val="Arial"/>
      <family val="2"/>
    </font>
    <font>
      <b/>
      <sz val="14"/>
      <color indexed="8"/>
      <name val="Arial"/>
      <family val="0"/>
    </font>
    <font>
      <sz val="14"/>
      <color indexed="8"/>
      <name val="Arial"/>
      <family val="0"/>
    </font>
    <font>
      <b/>
      <sz val="18"/>
      <color indexed="8"/>
      <name val="Arial"/>
      <family val="0"/>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C00000"/>
      <name val="Arial"/>
      <family val="2"/>
    </font>
    <font>
      <b/>
      <sz val="10"/>
      <color rgb="FF0033CC"/>
      <name val="Arial"/>
      <family val="2"/>
    </font>
    <font>
      <b/>
      <sz val="12"/>
      <color rgb="FF000000"/>
      <name val="Arial"/>
      <family val="2"/>
    </font>
    <font>
      <b/>
      <sz val="12"/>
      <color rgb="FFC00000"/>
      <name val="Arial"/>
      <family val="2"/>
    </font>
    <font>
      <b/>
      <sz val="12"/>
      <color theme="0"/>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6"/>
        <bgColor indexed="64"/>
      </patternFill>
    </fill>
    <fill>
      <patternFill patternType="solid">
        <fgColor indexed="48"/>
        <bgColor indexed="64"/>
      </patternFill>
    </fill>
    <fill>
      <patternFill patternType="solid">
        <fgColor indexed="20"/>
        <bgColor indexed="64"/>
      </patternFill>
    </fill>
    <fill>
      <patternFill patternType="solid">
        <fgColor indexed="17"/>
        <bgColor indexed="64"/>
      </patternFill>
    </fill>
    <fill>
      <patternFill patternType="solid">
        <fgColor indexed="10"/>
        <bgColor indexed="64"/>
      </patternFill>
    </fill>
    <fill>
      <patternFill patternType="solid">
        <fgColor indexed="13"/>
        <bgColor indexed="64"/>
      </patternFill>
    </fill>
    <fill>
      <patternFill patternType="solid">
        <fgColor indexed="6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rgb="FFE20000"/>
        <bgColor indexed="64"/>
      </patternFill>
    </fill>
    <fill>
      <patternFill patternType="solid">
        <fgColor rgb="FF3399FF"/>
        <bgColor indexed="64"/>
      </patternFill>
    </fill>
    <fill>
      <patternFill patternType="solid">
        <fgColor indexed="48"/>
        <bgColor indexed="64"/>
      </patternFill>
    </fill>
    <fill>
      <patternFill patternType="solid">
        <fgColor indexed="18"/>
        <bgColor indexed="64"/>
      </patternFill>
    </fill>
    <fill>
      <patternFill patternType="solid">
        <fgColor indexed="18"/>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color indexed="63"/>
      </left>
      <right>
        <color indexed="63"/>
      </right>
      <top>
        <color indexed="63"/>
      </top>
      <bottom style="medium"/>
    </border>
    <border>
      <left>
        <color indexed="63"/>
      </left>
      <right style="medium"/>
      <top style="medium"/>
      <bottom>
        <color indexed="63"/>
      </botto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15"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78"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384">
    <xf numFmtId="0" fontId="0" fillId="0" borderId="0" xfId="0" applyAlignment="1">
      <alignment/>
    </xf>
    <xf numFmtId="0" fontId="2" fillId="0" borderId="0" xfId="0" applyFont="1" applyFill="1" applyBorder="1" applyAlignment="1">
      <alignment/>
    </xf>
    <xf numFmtId="0" fontId="1" fillId="0" borderId="0" xfId="0" applyFont="1" applyFill="1" applyBorder="1" applyAlignment="1">
      <alignment/>
    </xf>
    <xf numFmtId="3" fontId="0" fillId="0" borderId="0" xfId="0" applyNumberFormat="1" applyAlignment="1">
      <alignment vertical="center"/>
    </xf>
    <xf numFmtId="0" fontId="6" fillId="33" borderId="0" xfId="0" applyFont="1" applyFill="1" applyAlignment="1">
      <alignment/>
    </xf>
    <xf numFmtId="0" fontId="2" fillId="33" borderId="0" xfId="0" applyFont="1" applyFill="1" applyAlignment="1">
      <alignment/>
    </xf>
    <xf numFmtId="0" fontId="1" fillId="33" borderId="0" xfId="0" applyFont="1" applyFill="1" applyBorder="1" applyAlignment="1">
      <alignment horizontal="centerContinuous"/>
    </xf>
    <xf numFmtId="0" fontId="2" fillId="33"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3" fontId="0" fillId="0" borderId="0" xfId="0" applyNumberFormat="1" applyFill="1" applyBorder="1" applyAlignment="1">
      <alignment vertical="center"/>
    </xf>
    <xf numFmtId="0" fontId="1" fillId="33" borderId="0" xfId="0" applyFont="1" applyFill="1" applyAlignment="1">
      <alignment horizontal="centerContinuous"/>
    </xf>
    <xf numFmtId="0" fontId="6" fillId="0" borderId="0" xfId="0" applyFont="1" applyFill="1" applyAlignment="1">
      <alignment/>
    </xf>
    <xf numFmtId="3" fontId="0" fillId="0" borderId="0" xfId="0" applyNumberFormat="1" applyFill="1" applyAlignment="1">
      <alignment vertical="center"/>
    </xf>
    <xf numFmtId="0" fontId="6" fillId="33" borderId="0" xfId="0" applyFont="1" applyFill="1" applyBorder="1" applyAlignment="1">
      <alignment/>
    </xf>
    <xf numFmtId="3" fontId="0" fillId="0" borderId="0" xfId="0" applyNumberFormat="1" applyBorder="1" applyAlignment="1">
      <alignment vertical="center"/>
    </xf>
    <xf numFmtId="0" fontId="2" fillId="34" borderId="10" xfId="0" applyFont="1" applyFill="1" applyBorder="1" applyAlignment="1">
      <alignment/>
    </xf>
    <xf numFmtId="0" fontId="1" fillId="34" borderId="10" xfId="0" applyFont="1" applyFill="1" applyBorder="1" applyAlignment="1">
      <alignment horizontal="centerContinuous"/>
    </xf>
    <xf numFmtId="3" fontId="0" fillId="35" borderId="0" xfId="0" applyNumberFormat="1" applyFill="1" applyBorder="1" applyAlignment="1">
      <alignment vertical="center"/>
    </xf>
    <xf numFmtId="3" fontId="2" fillId="0" borderId="0" xfId="0" applyNumberFormat="1" applyFont="1" applyFill="1" applyBorder="1" applyAlignment="1">
      <alignment vertical="center"/>
    </xf>
    <xf numFmtId="0" fontId="2" fillId="34" borderId="11" xfId="0" applyFont="1" applyFill="1" applyBorder="1" applyAlignment="1">
      <alignment/>
    </xf>
    <xf numFmtId="0" fontId="10" fillId="34" borderId="10" xfId="0" applyFont="1" applyFill="1" applyBorder="1" applyAlignment="1">
      <alignment horizontal="center"/>
    </xf>
    <xf numFmtId="3" fontId="2" fillId="35" borderId="10" xfId="0" applyNumberFormat="1" applyFont="1" applyFill="1" applyBorder="1" applyAlignment="1">
      <alignment vertical="center"/>
    </xf>
    <xf numFmtId="3" fontId="2" fillId="35" borderId="12" xfId="0" applyNumberFormat="1" applyFont="1" applyFill="1" applyBorder="1" applyAlignment="1">
      <alignment vertical="center"/>
    </xf>
    <xf numFmtId="3" fontId="11" fillId="0" borderId="0" xfId="0" applyNumberFormat="1" applyFont="1" applyBorder="1" applyAlignment="1">
      <alignment horizontal="centerContinuous" vertical="center"/>
    </xf>
    <xf numFmtId="3" fontId="11" fillId="0" borderId="0" xfId="0" applyNumberFormat="1" applyFont="1" applyBorder="1" applyAlignment="1">
      <alignment vertical="center"/>
    </xf>
    <xf numFmtId="3" fontId="2" fillId="0" borderId="0" xfId="0" applyNumberFormat="1" applyFont="1" applyBorder="1" applyAlignment="1">
      <alignment vertical="center"/>
    </xf>
    <xf numFmtId="3" fontId="11" fillId="0" borderId="0" xfId="0" applyNumberFormat="1" applyFont="1" applyBorder="1" applyAlignment="1">
      <alignment horizontal="center" vertical="center"/>
    </xf>
    <xf numFmtId="3" fontId="11" fillId="35" borderId="0" xfId="0" applyNumberFormat="1" applyFont="1" applyFill="1" applyBorder="1" applyAlignment="1">
      <alignment vertical="center"/>
    </xf>
    <xf numFmtId="3" fontId="10" fillId="0" borderId="0" xfId="0" applyNumberFormat="1" applyFont="1" applyBorder="1" applyAlignment="1">
      <alignment horizontal="centerContinuous" vertical="center"/>
    </xf>
    <xf numFmtId="1" fontId="10" fillId="0" borderId="0" xfId="0" applyNumberFormat="1" applyFont="1" applyBorder="1" applyAlignment="1">
      <alignment horizontal="center" vertical="center"/>
    </xf>
    <xf numFmtId="3" fontId="1" fillId="0" borderId="0" xfId="0" applyNumberFormat="1" applyFont="1" applyBorder="1" applyAlignment="1">
      <alignment vertical="center"/>
    </xf>
    <xf numFmtId="0" fontId="1" fillId="33" borderId="0" xfId="0" applyFont="1" applyFill="1" applyAlignment="1">
      <alignment horizontal="center"/>
    </xf>
    <xf numFmtId="0" fontId="1" fillId="33" borderId="0" xfId="0" applyFont="1" applyFill="1" applyAlignment="1">
      <alignment horizontal="left"/>
    </xf>
    <xf numFmtId="0" fontId="1" fillId="33" borderId="0" xfId="0" applyFont="1" applyFill="1" applyAlignment="1">
      <alignment/>
    </xf>
    <xf numFmtId="3" fontId="11" fillId="0" borderId="0" xfId="0" applyNumberFormat="1" applyFont="1" applyFill="1" applyBorder="1" applyAlignment="1">
      <alignment horizontal="centerContinuous" vertical="center"/>
    </xf>
    <xf numFmtId="3" fontId="0" fillId="0" borderId="13" xfId="0" applyNumberFormat="1" applyFill="1" applyBorder="1" applyAlignment="1">
      <alignment vertical="center"/>
    </xf>
    <xf numFmtId="3" fontId="13" fillId="0" borderId="0" xfId="0" applyNumberFormat="1" applyFont="1" applyFill="1" applyBorder="1" applyAlignment="1">
      <alignment vertical="center"/>
    </xf>
    <xf numFmtId="3" fontId="13" fillId="0" borderId="0" xfId="0" applyNumberFormat="1" applyFont="1" applyFill="1" applyBorder="1" applyAlignment="1">
      <alignment horizontal="center" vertical="center"/>
    </xf>
    <xf numFmtId="3" fontId="2" fillId="35" borderId="14" xfId="0" applyNumberFormat="1" applyFont="1" applyFill="1" applyBorder="1" applyAlignment="1">
      <alignment vertical="center"/>
    </xf>
    <xf numFmtId="3" fontId="11" fillId="0" borderId="15" xfId="0" applyNumberFormat="1" applyFont="1" applyBorder="1" applyAlignment="1">
      <alignment horizontal="centerContinuous" vertical="center"/>
    </xf>
    <xf numFmtId="3" fontId="11" fillId="0" borderId="15" xfId="0" applyNumberFormat="1" applyFont="1" applyBorder="1" applyAlignment="1">
      <alignment vertical="center"/>
    </xf>
    <xf numFmtId="3" fontId="11" fillId="0" borderId="15" xfId="0" applyNumberFormat="1" applyFont="1" applyFill="1" applyBorder="1" applyAlignment="1">
      <alignment vertical="center"/>
    </xf>
    <xf numFmtId="3" fontId="2" fillId="0" borderId="15" xfId="0" applyNumberFormat="1" applyFont="1" applyBorder="1" applyAlignment="1">
      <alignment vertical="center"/>
    </xf>
    <xf numFmtId="3" fontId="0" fillId="0" borderId="15" xfId="0" applyNumberFormat="1" applyBorder="1" applyAlignment="1">
      <alignment vertical="center"/>
    </xf>
    <xf numFmtId="3" fontId="2" fillId="35" borderId="0" xfId="0" applyNumberFormat="1" applyFont="1" applyFill="1" applyBorder="1" applyAlignment="1">
      <alignment vertical="center"/>
    </xf>
    <xf numFmtId="3" fontId="2" fillId="35" borderId="0" xfId="0" applyNumberFormat="1" applyFont="1" applyFill="1" applyBorder="1" applyAlignment="1">
      <alignment horizontal="centerContinuous" vertical="center"/>
    </xf>
    <xf numFmtId="3" fontId="0" fillId="0" borderId="0" xfId="0" applyNumberFormat="1" applyBorder="1" applyAlignment="1">
      <alignment horizontal="centerContinuous" vertical="center"/>
    </xf>
    <xf numFmtId="3" fontId="7" fillId="0" borderId="0" xfId="0" applyNumberFormat="1" applyFont="1" applyFill="1" applyBorder="1" applyAlignment="1">
      <alignment vertical="center"/>
    </xf>
    <xf numFmtId="3" fontId="22" fillId="0" borderId="0" xfId="0" applyNumberFormat="1" applyFont="1" applyAlignment="1">
      <alignment vertical="center"/>
    </xf>
    <xf numFmtId="3" fontId="22" fillId="0" borderId="0" xfId="0" applyNumberFormat="1" applyFont="1" applyBorder="1" applyAlignment="1">
      <alignment vertical="center"/>
    </xf>
    <xf numFmtId="3" fontId="22" fillId="35" borderId="10" xfId="0" applyNumberFormat="1" applyFont="1" applyFill="1" applyBorder="1" applyAlignment="1">
      <alignment vertical="center"/>
    </xf>
    <xf numFmtId="3" fontId="13" fillId="0" borderId="0" xfId="0" applyNumberFormat="1" applyFont="1" applyBorder="1" applyAlignment="1">
      <alignment vertical="center"/>
    </xf>
    <xf numFmtId="5" fontId="13" fillId="0" borderId="15" xfId="0" applyNumberFormat="1" applyFont="1" applyFill="1" applyBorder="1" applyAlignment="1">
      <alignment vertical="center"/>
    </xf>
    <xf numFmtId="3" fontId="13" fillId="35" borderId="0" xfId="0" applyNumberFormat="1" applyFont="1" applyFill="1" applyBorder="1" applyAlignment="1">
      <alignment vertical="center"/>
    </xf>
    <xf numFmtId="3" fontId="21" fillId="36" borderId="0" xfId="0" applyNumberFormat="1" applyFont="1" applyFill="1" applyBorder="1" applyAlignment="1">
      <alignment vertical="center"/>
    </xf>
    <xf numFmtId="5" fontId="21" fillId="36" borderId="0" xfId="0" applyNumberFormat="1" applyFont="1" applyFill="1" applyBorder="1" applyAlignment="1">
      <alignment vertical="center"/>
    </xf>
    <xf numFmtId="3" fontId="21" fillId="36" borderId="0" xfId="0" applyNumberFormat="1" applyFont="1" applyFill="1" applyBorder="1" applyAlignment="1">
      <alignment horizontal="center" vertical="center"/>
    </xf>
    <xf numFmtId="5" fontId="20" fillId="36" borderId="0" xfId="0" applyNumberFormat="1" applyFont="1" applyFill="1" applyBorder="1" applyAlignment="1">
      <alignment vertical="center"/>
    </xf>
    <xf numFmtId="3" fontId="20" fillId="36" borderId="0" xfId="0" applyNumberFormat="1" applyFont="1" applyFill="1" applyBorder="1" applyAlignment="1">
      <alignment vertical="center"/>
    </xf>
    <xf numFmtId="3" fontId="0" fillId="36" borderId="0" xfId="0" applyNumberFormat="1" applyFill="1" applyAlignment="1">
      <alignment vertical="center"/>
    </xf>
    <xf numFmtId="3" fontId="11" fillId="36" borderId="0" xfId="0" applyNumberFormat="1" applyFont="1" applyFill="1" applyBorder="1" applyAlignment="1">
      <alignment vertical="center"/>
    </xf>
    <xf numFmtId="3" fontId="11" fillId="36" borderId="0" xfId="0" applyNumberFormat="1" applyFont="1" applyFill="1" applyBorder="1" applyAlignment="1">
      <alignment horizontal="center" vertical="center"/>
    </xf>
    <xf numFmtId="3" fontId="10" fillId="37" borderId="0" xfId="0" applyNumberFormat="1" applyFont="1" applyFill="1" applyBorder="1" applyAlignment="1">
      <alignment vertical="center"/>
    </xf>
    <xf numFmtId="3" fontId="18" fillId="37" borderId="0" xfId="0" applyNumberFormat="1" applyFont="1" applyFill="1" applyBorder="1" applyAlignment="1">
      <alignment vertical="center"/>
    </xf>
    <xf numFmtId="3" fontId="18" fillId="37" borderId="0" xfId="0" applyNumberFormat="1" applyFont="1" applyFill="1" applyBorder="1" applyAlignment="1">
      <alignment horizontal="left" vertical="center"/>
    </xf>
    <xf numFmtId="3" fontId="21" fillId="37" borderId="0" xfId="0" applyNumberFormat="1" applyFont="1" applyFill="1" applyBorder="1" applyAlignment="1">
      <alignment vertical="center"/>
    </xf>
    <xf numFmtId="7" fontId="21" fillId="38" borderId="0" xfId="0" applyNumberFormat="1" applyFont="1" applyFill="1" applyBorder="1" applyAlignment="1">
      <alignment vertical="center"/>
    </xf>
    <xf numFmtId="5" fontId="21" fillId="38" borderId="0" xfId="0" applyNumberFormat="1" applyFont="1" applyFill="1" applyBorder="1" applyAlignment="1">
      <alignment vertical="center"/>
    </xf>
    <xf numFmtId="3" fontId="21" fillId="38" borderId="0" xfId="0" applyNumberFormat="1" applyFont="1" applyFill="1" applyBorder="1" applyAlignment="1">
      <alignment vertical="center"/>
    </xf>
    <xf numFmtId="3" fontId="18" fillId="38" borderId="0" xfId="0" applyNumberFormat="1" applyFont="1" applyFill="1" applyBorder="1" applyAlignment="1">
      <alignment vertical="center"/>
    </xf>
    <xf numFmtId="3" fontId="19" fillId="38" borderId="0" xfId="0" applyNumberFormat="1" applyFont="1" applyFill="1" applyBorder="1" applyAlignment="1">
      <alignment vertical="center"/>
    </xf>
    <xf numFmtId="3" fontId="20" fillId="37" borderId="0" xfId="0" applyNumberFormat="1" applyFont="1" applyFill="1" applyBorder="1" applyAlignment="1">
      <alignment vertical="center"/>
    </xf>
    <xf numFmtId="3" fontId="11" fillId="39" borderId="0" xfId="0" applyNumberFormat="1" applyFont="1" applyFill="1" applyBorder="1" applyAlignment="1">
      <alignment vertical="center"/>
    </xf>
    <xf numFmtId="3" fontId="10" fillId="39" borderId="0" xfId="0" applyNumberFormat="1" applyFont="1" applyFill="1" applyBorder="1" applyAlignment="1">
      <alignment horizontal="center" vertical="center"/>
    </xf>
    <xf numFmtId="7" fontId="21" fillId="0" borderId="0" xfId="0" applyNumberFormat="1" applyFont="1" applyFill="1" applyBorder="1" applyAlignment="1">
      <alignment vertical="center"/>
    </xf>
    <xf numFmtId="1" fontId="24" fillId="0" borderId="0" xfId="0" applyNumberFormat="1" applyFont="1" applyBorder="1" applyAlignment="1">
      <alignment horizontal="center" vertical="center"/>
    </xf>
    <xf numFmtId="3" fontId="10" fillId="0" borderId="0" xfId="0" applyNumberFormat="1" applyFont="1" applyBorder="1" applyAlignment="1">
      <alignment horizontal="center" vertical="center"/>
    </xf>
    <xf numFmtId="3" fontId="10" fillId="0" borderId="0" xfId="0" applyNumberFormat="1" applyFont="1" applyBorder="1" applyAlignment="1">
      <alignment vertical="center"/>
    </xf>
    <xf numFmtId="7" fontId="10" fillId="0" borderId="0" xfId="0" applyNumberFormat="1" applyFont="1" applyBorder="1" applyAlignment="1">
      <alignment horizontal="center" vertical="center"/>
    </xf>
    <xf numFmtId="5" fontId="10" fillId="0" borderId="0" xfId="0" applyNumberFormat="1" applyFont="1" applyBorder="1" applyAlignment="1">
      <alignment horizontal="right" vertical="center"/>
    </xf>
    <xf numFmtId="5" fontId="25" fillId="0" borderId="0" xfId="0" applyNumberFormat="1" applyFont="1" applyBorder="1" applyAlignment="1">
      <alignment vertical="center"/>
    </xf>
    <xf numFmtId="5" fontId="10" fillId="0" borderId="0" xfId="0" applyNumberFormat="1" applyFont="1" applyBorder="1" applyAlignment="1">
      <alignment vertical="center"/>
    </xf>
    <xf numFmtId="1" fontId="10" fillId="0" borderId="0" xfId="0" applyNumberFormat="1" applyFont="1" applyBorder="1" applyAlignment="1">
      <alignment vertical="center"/>
    </xf>
    <xf numFmtId="0" fontId="22"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15" xfId="0" applyFont="1" applyBorder="1" applyAlignment="1">
      <alignment horizontal="center"/>
    </xf>
    <xf numFmtId="0" fontId="28" fillId="0" borderId="0" xfId="0" applyFont="1" applyAlignment="1">
      <alignment horizontal="left"/>
    </xf>
    <xf numFmtId="0" fontId="28" fillId="0" borderId="0" xfId="0" applyFont="1" applyAlignment="1">
      <alignment/>
    </xf>
    <xf numFmtId="0" fontId="28" fillId="0" borderId="0" xfId="0" applyFont="1" applyAlignment="1">
      <alignment horizontal="center"/>
    </xf>
    <xf numFmtId="0" fontId="28" fillId="0" borderId="0" xfId="0" applyFont="1" applyBorder="1" applyAlignment="1">
      <alignment horizontal="center"/>
    </xf>
    <xf numFmtId="0" fontId="29" fillId="0" borderId="0" xfId="0" applyFont="1" applyAlignment="1">
      <alignment horizontal="left"/>
    </xf>
    <xf numFmtId="0" fontId="28" fillId="0" borderId="0" xfId="0" applyFont="1" applyAlignment="1">
      <alignment horizontal="left"/>
    </xf>
    <xf numFmtId="0" fontId="28" fillId="0" borderId="0" xfId="0" applyFont="1" applyAlignment="1">
      <alignment/>
    </xf>
    <xf numFmtId="0" fontId="28" fillId="0" borderId="0" xfId="0" applyFont="1" applyAlignment="1">
      <alignment horizontal="center"/>
    </xf>
    <xf numFmtId="0" fontId="28" fillId="0" borderId="0" xfId="0" applyFont="1" applyAlignment="1">
      <alignment/>
    </xf>
    <xf numFmtId="0" fontId="28" fillId="0" borderId="15" xfId="0" applyFont="1" applyBorder="1" applyAlignment="1">
      <alignment/>
    </xf>
    <xf numFmtId="0" fontId="28" fillId="0" borderId="0" xfId="0" applyFont="1" applyBorder="1" applyAlignment="1">
      <alignment/>
    </xf>
    <xf numFmtId="0" fontId="30" fillId="0" borderId="0" xfId="0" applyFont="1" applyAlignment="1">
      <alignment horizontal="center"/>
    </xf>
    <xf numFmtId="49" fontId="30" fillId="0" borderId="0" xfId="0" applyNumberFormat="1" applyFont="1" applyAlignment="1">
      <alignment/>
    </xf>
    <xf numFmtId="0" fontId="30" fillId="0" borderId="15" xfId="0" applyFont="1" applyBorder="1" applyAlignment="1">
      <alignment horizontal="center"/>
    </xf>
    <xf numFmtId="0" fontId="28" fillId="0" borderId="0" xfId="0" applyFont="1" applyBorder="1" applyAlignment="1">
      <alignment horizontal="right"/>
    </xf>
    <xf numFmtId="0" fontId="28" fillId="0" borderId="0" xfId="0" applyFont="1" applyBorder="1" applyAlignment="1">
      <alignment/>
    </xf>
    <xf numFmtId="0" fontId="29" fillId="0" borderId="0" xfId="0" applyFont="1" applyAlignment="1">
      <alignment/>
    </xf>
    <xf numFmtId="0" fontId="29" fillId="0" borderId="0" xfId="0" applyFont="1" applyAlignment="1">
      <alignment/>
    </xf>
    <xf numFmtId="0" fontId="33" fillId="0" borderId="0" xfId="0" applyFont="1" applyAlignment="1">
      <alignment horizontal="center"/>
    </xf>
    <xf numFmtId="0" fontId="34" fillId="0" borderId="0" xfId="0" applyFont="1" applyAlignment="1">
      <alignment horizontal="center"/>
    </xf>
    <xf numFmtId="49" fontId="35" fillId="0" borderId="0" xfId="0" applyNumberFormat="1" applyFont="1" applyAlignment="1">
      <alignment horizontal="center"/>
    </xf>
    <xf numFmtId="0" fontId="35" fillId="0" borderId="0" xfId="0" applyFont="1" applyAlignment="1">
      <alignment horizontal="center"/>
    </xf>
    <xf numFmtId="0" fontId="22" fillId="0" borderId="0" xfId="0" applyFont="1" applyAlignment="1">
      <alignment horizontal="center"/>
    </xf>
    <xf numFmtId="0" fontId="36" fillId="40" borderId="0" xfId="0" applyFont="1" applyFill="1" applyAlignment="1">
      <alignment/>
    </xf>
    <xf numFmtId="0" fontId="36" fillId="0" borderId="0" xfId="0" applyFont="1" applyFill="1" applyAlignment="1">
      <alignment horizontal="center"/>
    </xf>
    <xf numFmtId="0" fontId="34" fillId="0" borderId="0" xfId="0" applyFont="1" applyAlignment="1">
      <alignment/>
    </xf>
    <xf numFmtId="3" fontId="34" fillId="0" borderId="0" xfId="0" applyNumberFormat="1" applyFont="1" applyAlignment="1">
      <alignment/>
    </xf>
    <xf numFmtId="0" fontId="36" fillId="40" borderId="0" xfId="0" applyFont="1" applyFill="1" applyAlignment="1">
      <alignment horizontal="center"/>
    </xf>
    <xf numFmtId="3" fontId="36" fillId="40" borderId="0" xfId="0" applyNumberFormat="1" applyFont="1" applyFill="1" applyAlignment="1">
      <alignment/>
    </xf>
    <xf numFmtId="3" fontId="36" fillId="0" borderId="0" xfId="0" applyNumberFormat="1" applyFont="1" applyFill="1" applyAlignment="1">
      <alignment/>
    </xf>
    <xf numFmtId="0" fontId="34" fillId="0" borderId="0" xfId="0" applyFont="1" applyAlignment="1">
      <alignment/>
    </xf>
    <xf numFmtId="3" fontId="34" fillId="0" borderId="0" xfId="0" applyNumberFormat="1" applyFont="1" applyFill="1" applyAlignment="1">
      <alignment/>
    </xf>
    <xf numFmtId="0" fontId="36" fillId="36" borderId="0" xfId="0" applyFont="1" applyFill="1" applyAlignment="1">
      <alignment horizontal="center"/>
    </xf>
    <xf numFmtId="3" fontId="36" fillId="36" borderId="0" xfId="0" applyNumberFormat="1" applyFont="1" applyFill="1" applyAlignment="1">
      <alignment/>
    </xf>
    <xf numFmtId="3" fontId="36" fillId="0" borderId="0" xfId="0" applyNumberFormat="1" applyFont="1" applyFill="1" applyAlignment="1">
      <alignment/>
    </xf>
    <xf numFmtId="0" fontId="36" fillId="41" borderId="0" xfId="0" applyFont="1" applyFill="1" applyAlignment="1">
      <alignment horizontal="center"/>
    </xf>
    <xf numFmtId="3" fontId="36" fillId="41" borderId="0" xfId="0" applyNumberFormat="1" applyFont="1" applyFill="1" applyAlignment="1">
      <alignment/>
    </xf>
    <xf numFmtId="0" fontId="34" fillId="0" borderId="0" xfId="0" applyFont="1" applyAlignment="1">
      <alignment horizontal="center"/>
    </xf>
    <xf numFmtId="0" fontId="22" fillId="0" borderId="0" xfId="0" applyFont="1" applyAlignment="1">
      <alignment horizontal="right"/>
    </xf>
    <xf numFmtId="49" fontId="34" fillId="0" borderId="0" xfId="0" applyNumberFormat="1" applyFont="1" applyFill="1" applyAlignment="1">
      <alignment horizontal="center"/>
    </xf>
    <xf numFmtId="0" fontId="37" fillId="42" borderId="0" xfId="0" applyFont="1" applyFill="1" applyAlignment="1">
      <alignment horizontal="center"/>
    </xf>
    <xf numFmtId="3" fontId="33" fillId="42" borderId="0" xfId="0" applyNumberFormat="1" applyFont="1" applyFill="1" applyAlignment="1">
      <alignment/>
    </xf>
    <xf numFmtId="3" fontId="33" fillId="0" borderId="0" xfId="0" applyNumberFormat="1" applyFont="1" applyFill="1" applyAlignment="1">
      <alignment/>
    </xf>
    <xf numFmtId="4" fontId="22" fillId="0" borderId="0" xfId="0" applyNumberFormat="1" applyFont="1" applyAlignment="1">
      <alignment/>
    </xf>
    <xf numFmtId="0" fontId="22" fillId="43" borderId="0" xfId="0" applyFont="1" applyFill="1" applyAlignment="1">
      <alignment/>
    </xf>
    <xf numFmtId="0" fontId="34" fillId="43" borderId="0" xfId="0" applyFont="1" applyFill="1" applyAlignment="1">
      <alignment/>
    </xf>
    <xf numFmtId="0" fontId="22" fillId="0" borderId="0" xfId="0" applyFont="1" applyFill="1" applyAlignment="1">
      <alignment/>
    </xf>
    <xf numFmtId="0" fontId="34" fillId="0" borderId="0" xfId="0" applyFont="1" applyFill="1" applyAlignment="1">
      <alignment/>
    </xf>
    <xf numFmtId="0" fontId="33" fillId="0" borderId="0" xfId="0" applyFont="1" applyAlignment="1">
      <alignment horizontal="center"/>
    </xf>
    <xf numFmtId="0" fontId="38" fillId="0" borderId="0" xfId="0" applyFont="1" applyAlignment="1">
      <alignment/>
    </xf>
    <xf numFmtId="49" fontId="35" fillId="0" borderId="0" xfId="0" applyNumberFormat="1" applyFont="1" applyAlignment="1">
      <alignment horizontal="center"/>
    </xf>
    <xf numFmtId="0" fontId="39" fillId="0" borderId="0" xfId="0" applyFont="1" applyAlignment="1">
      <alignment horizontal="center"/>
    </xf>
    <xf numFmtId="0" fontId="36" fillId="40" borderId="0" xfId="0" applyFont="1" applyFill="1" applyAlignment="1">
      <alignment/>
    </xf>
    <xf numFmtId="164" fontId="33" fillId="0" borderId="0" xfId="0" applyNumberFormat="1" applyFont="1" applyAlignment="1">
      <alignment/>
    </xf>
    <xf numFmtId="3" fontId="38" fillId="0" borderId="0" xfId="0" applyNumberFormat="1" applyFont="1" applyAlignment="1">
      <alignment/>
    </xf>
    <xf numFmtId="0" fontId="36" fillId="36" borderId="0" xfId="0" applyFont="1" applyFill="1" applyAlignment="1">
      <alignment/>
    </xf>
    <xf numFmtId="3" fontId="33" fillId="0" borderId="0" xfId="0" applyNumberFormat="1" applyFont="1" applyAlignment="1">
      <alignment/>
    </xf>
    <xf numFmtId="3" fontId="40" fillId="0" borderId="0" xfId="0" applyNumberFormat="1" applyFont="1" applyAlignment="1">
      <alignment/>
    </xf>
    <xf numFmtId="0" fontId="36" fillId="41" borderId="0" xfId="0" applyFont="1" applyFill="1" applyAlignment="1">
      <alignment/>
    </xf>
    <xf numFmtId="0" fontId="37" fillId="42" borderId="0" xfId="0" applyFont="1" applyFill="1" applyAlignment="1">
      <alignment/>
    </xf>
    <xf numFmtId="164" fontId="38" fillId="0" borderId="0" xfId="0" applyNumberFormat="1" applyFont="1" applyFill="1" applyAlignment="1">
      <alignment/>
    </xf>
    <xf numFmtId="164" fontId="35" fillId="0" borderId="0" xfId="0" applyNumberFormat="1" applyFont="1" applyAlignment="1">
      <alignment/>
    </xf>
    <xf numFmtId="3" fontId="36" fillId="44" borderId="0" xfId="0" applyNumberFormat="1" applyFont="1" applyFill="1" applyAlignment="1">
      <alignment/>
    </xf>
    <xf numFmtId="0" fontId="6" fillId="0" borderId="10" xfId="0" applyFont="1" applyFill="1" applyBorder="1" applyAlignment="1">
      <alignment/>
    </xf>
    <xf numFmtId="3" fontId="0" fillId="0" borderId="15" xfId="0" applyNumberFormat="1" applyFill="1" applyBorder="1" applyAlignment="1">
      <alignment vertical="center"/>
    </xf>
    <xf numFmtId="0" fontId="1" fillId="0" borderId="0" xfId="0" applyNumberFormat="1" applyFont="1" applyFill="1" applyBorder="1" applyAlignment="1">
      <alignment/>
    </xf>
    <xf numFmtId="3" fontId="0" fillId="0" borderId="12" xfId="0" applyNumberFormat="1" applyFill="1" applyBorder="1" applyAlignment="1">
      <alignment vertical="center"/>
    </xf>
    <xf numFmtId="0" fontId="1" fillId="0" borderId="0" xfId="0" applyFont="1" applyFill="1" applyBorder="1" applyAlignment="1">
      <alignment/>
    </xf>
    <xf numFmtId="164" fontId="1" fillId="0" borderId="0" xfId="0" applyNumberFormat="1" applyFont="1" applyFill="1" applyBorder="1" applyAlignment="1">
      <alignment/>
    </xf>
    <xf numFmtId="0" fontId="2" fillId="0" borderId="0" xfId="0" applyFont="1" applyFill="1" applyBorder="1" applyAlignment="1">
      <alignment/>
    </xf>
    <xf numFmtId="0" fontId="6" fillId="0" borderId="11" xfId="0" applyFont="1" applyFill="1" applyBorder="1" applyAlignment="1">
      <alignment/>
    </xf>
    <xf numFmtId="0" fontId="2" fillId="0" borderId="10" xfId="0" applyFont="1" applyFill="1" applyBorder="1" applyAlignment="1">
      <alignment/>
    </xf>
    <xf numFmtId="0" fontId="1" fillId="0" borderId="10" xfId="0" applyFont="1" applyFill="1" applyBorder="1" applyAlignment="1">
      <alignment horizontal="centerContinuous"/>
    </xf>
    <xf numFmtId="0" fontId="6" fillId="0" borderId="16" xfId="0" applyFont="1" applyFill="1" applyBorder="1" applyAlignment="1">
      <alignment/>
    </xf>
    <xf numFmtId="3" fontId="22" fillId="0" borderId="11" xfId="0" applyNumberFormat="1" applyFont="1" applyFill="1" applyBorder="1" applyAlignment="1">
      <alignment vertical="center"/>
    </xf>
    <xf numFmtId="3" fontId="0" fillId="0" borderId="10" xfId="0" applyNumberFormat="1" applyFill="1" applyBorder="1" applyAlignment="1">
      <alignment vertical="center"/>
    </xf>
    <xf numFmtId="3" fontId="0" fillId="0" borderId="16" xfId="0" applyNumberFormat="1" applyFill="1" applyBorder="1" applyAlignment="1">
      <alignment vertical="center"/>
    </xf>
    <xf numFmtId="0" fontId="6" fillId="0" borderId="12" xfId="0" applyFont="1" applyFill="1" applyBorder="1" applyAlignment="1">
      <alignment/>
    </xf>
    <xf numFmtId="0" fontId="1" fillId="0" borderId="0" xfId="0" applyFont="1" applyFill="1" applyBorder="1" applyAlignment="1">
      <alignment horizontal="centerContinuous"/>
    </xf>
    <xf numFmtId="0" fontId="6" fillId="0" borderId="13" xfId="0" applyFont="1" applyFill="1" applyBorder="1" applyAlignment="1">
      <alignment/>
    </xf>
    <xf numFmtId="0" fontId="1" fillId="0" borderId="0" xfId="0" applyFont="1" applyFill="1" applyBorder="1" applyAlignment="1">
      <alignment horizontal="center"/>
    </xf>
    <xf numFmtId="3" fontId="22" fillId="0" borderId="12" xfId="0" applyNumberFormat="1" applyFont="1" applyFill="1" applyBorder="1" applyAlignment="1">
      <alignment vertical="center"/>
    </xf>
    <xf numFmtId="0" fontId="7" fillId="0" borderId="12" xfId="0" applyFont="1" applyFill="1" applyBorder="1" applyAlignment="1">
      <alignment horizontal="center"/>
    </xf>
    <xf numFmtId="0" fontId="6" fillId="0" borderId="14" xfId="0" applyFont="1" applyFill="1" applyBorder="1" applyAlignment="1">
      <alignment/>
    </xf>
    <xf numFmtId="3" fontId="0" fillId="0" borderId="17" xfId="0" applyNumberFormat="1" applyFill="1" applyBorder="1" applyAlignment="1">
      <alignment vertical="center"/>
    </xf>
    <xf numFmtId="0" fontId="6" fillId="0" borderId="15" xfId="0" applyFont="1" applyFill="1" applyBorder="1" applyAlignment="1">
      <alignment/>
    </xf>
    <xf numFmtId="0" fontId="7" fillId="0" borderId="14" xfId="0" applyFont="1" applyFill="1" applyBorder="1" applyAlignment="1">
      <alignment horizontal="center"/>
    </xf>
    <xf numFmtId="0" fontId="8" fillId="0" borderId="15" xfId="0" applyFont="1" applyFill="1" applyBorder="1" applyAlignment="1">
      <alignment/>
    </xf>
    <xf numFmtId="0" fontId="9" fillId="0" borderId="15" xfId="0" applyFont="1" applyFill="1" applyBorder="1" applyAlignment="1">
      <alignment horizontal="centerContinuous"/>
    </xf>
    <xf numFmtId="165" fontId="8" fillId="0" borderId="15" xfId="0" applyNumberFormat="1" applyFont="1" applyFill="1" applyBorder="1" applyAlignment="1">
      <alignment horizontal="left"/>
    </xf>
    <xf numFmtId="3" fontId="22" fillId="0" borderId="14" xfId="0" applyNumberFormat="1" applyFont="1" applyFill="1" applyBorder="1" applyAlignment="1">
      <alignment vertical="center"/>
    </xf>
    <xf numFmtId="0" fontId="28" fillId="0" borderId="11" xfId="0" applyFont="1" applyBorder="1" applyAlignment="1">
      <alignment/>
    </xf>
    <xf numFmtId="0" fontId="28" fillId="0" borderId="10" xfId="0" applyFont="1" applyBorder="1" applyAlignment="1">
      <alignment/>
    </xf>
    <xf numFmtId="0" fontId="28" fillId="0" borderId="16" xfId="0" applyFont="1" applyBorder="1" applyAlignment="1">
      <alignment/>
    </xf>
    <xf numFmtId="0" fontId="28" fillId="0" borderId="12" xfId="0" applyFont="1" applyBorder="1" applyAlignment="1">
      <alignment/>
    </xf>
    <xf numFmtId="0" fontId="28" fillId="0" borderId="13" xfId="0" applyFont="1" applyBorder="1" applyAlignment="1">
      <alignment/>
    </xf>
    <xf numFmtId="0" fontId="28" fillId="0" borderId="14" xfId="0" applyFont="1" applyBorder="1" applyAlignment="1">
      <alignment/>
    </xf>
    <xf numFmtId="0" fontId="28" fillId="0" borderId="15" xfId="0" applyFont="1" applyBorder="1" applyAlignment="1">
      <alignment/>
    </xf>
    <xf numFmtId="0" fontId="28" fillId="0" borderId="17" xfId="0" applyFont="1" applyBorder="1" applyAlignment="1">
      <alignment/>
    </xf>
    <xf numFmtId="0" fontId="28" fillId="0" borderId="18" xfId="0" applyFont="1" applyBorder="1" applyAlignment="1">
      <alignment/>
    </xf>
    <xf numFmtId="0" fontId="28" fillId="0" borderId="19" xfId="0" applyFont="1" applyBorder="1" applyAlignment="1">
      <alignment/>
    </xf>
    <xf numFmtId="0" fontId="28" fillId="0" borderId="20" xfId="0" applyFont="1" applyBorder="1" applyAlignment="1">
      <alignment/>
    </xf>
    <xf numFmtId="0" fontId="44" fillId="0" borderId="0" xfId="0" applyFont="1" applyAlignment="1">
      <alignment/>
    </xf>
    <xf numFmtId="0" fontId="1" fillId="0" borderId="0" xfId="0" applyFont="1" applyAlignment="1">
      <alignment/>
    </xf>
    <xf numFmtId="3" fontId="47" fillId="35" borderId="10" xfId="0" applyNumberFormat="1" applyFont="1" applyFill="1" applyBorder="1" applyAlignment="1">
      <alignment vertical="center"/>
    </xf>
    <xf numFmtId="3" fontId="47" fillId="35" borderId="0" xfId="0" applyNumberFormat="1" applyFont="1" applyFill="1" applyBorder="1" applyAlignment="1">
      <alignment vertical="center"/>
    </xf>
    <xf numFmtId="3" fontId="47" fillId="35" borderId="17" xfId="0" applyNumberFormat="1" applyFont="1" applyFill="1" applyBorder="1" applyAlignment="1">
      <alignment vertical="center"/>
    </xf>
    <xf numFmtId="0" fontId="34" fillId="36" borderId="0" xfId="0" applyFont="1" applyFill="1" applyAlignment="1">
      <alignment/>
    </xf>
    <xf numFmtId="0" fontId="34" fillId="41" borderId="0" xfId="0" applyFont="1" applyFill="1" applyAlignment="1">
      <alignment/>
    </xf>
    <xf numFmtId="3" fontId="36" fillId="36" borderId="0" xfId="0" applyNumberFormat="1" applyFont="1" applyFill="1" applyAlignment="1">
      <alignment/>
    </xf>
    <xf numFmtId="164" fontId="36" fillId="0" borderId="0" xfId="0" applyNumberFormat="1" applyFont="1" applyFill="1" applyAlignment="1">
      <alignment horizontal="center"/>
    </xf>
    <xf numFmtId="164" fontId="36" fillId="36" borderId="0" xfId="0" applyNumberFormat="1" applyFont="1" applyFill="1" applyAlignment="1">
      <alignment/>
    </xf>
    <xf numFmtId="3" fontId="36" fillId="40" borderId="0" xfId="0" applyNumberFormat="1" applyFont="1" applyFill="1" applyAlignment="1">
      <alignment/>
    </xf>
    <xf numFmtId="3" fontId="34" fillId="42" borderId="0" xfId="0" applyNumberFormat="1" applyFont="1" applyFill="1" applyAlignment="1">
      <alignment/>
    </xf>
    <xf numFmtId="0" fontId="2" fillId="0" borderId="0" xfId="0" applyFont="1" applyAlignment="1">
      <alignment horizontal="left" vertical="center"/>
    </xf>
    <xf numFmtId="0" fontId="1" fillId="0" borderId="0" xfId="0" applyFont="1" applyAlignment="1">
      <alignment horizontal="center" vertical="center"/>
    </xf>
    <xf numFmtId="0" fontId="1" fillId="0" borderId="0" xfId="0" applyNumberFormat="1" applyFont="1" applyAlignment="1">
      <alignment horizontal="center"/>
    </xf>
    <xf numFmtId="0" fontId="1" fillId="0" borderId="0" xfId="0" applyNumberFormat="1" applyFont="1" applyAlignment="1">
      <alignment horizontal="center" vertical="center"/>
    </xf>
    <xf numFmtId="0" fontId="2" fillId="0" borderId="0" xfId="0" applyFont="1" applyAlignment="1">
      <alignment/>
    </xf>
    <xf numFmtId="0" fontId="45" fillId="0" borderId="0" xfId="0" applyFont="1" applyAlignment="1">
      <alignment horizontal="left" vertical="center"/>
    </xf>
    <xf numFmtId="0" fontId="45" fillId="0" borderId="0" xfId="0" applyFont="1" applyAlignment="1">
      <alignment/>
    </xf>
    <xf numFmtId="0" fontId="1" fillId="0" borderId="0" xfId="0" applyFont="1" applyAlignment="1">
      <alignment horizontal="center"/>
    </xf>
    <xf numFmtId="0" fontId="3" fillId="0" borderId="0" xfId="0" applyFont="1" applyAlignment="1">
      <alignment/>
    </xf>
    <xf numFmtId="0" fontId="5" fillId="0" borderId="0" xfId="0" applyFont="1" applyAlignment="1">
      <alignment/>
    </xf>
    <xf numFmtId="0" fontId="45" fillId="0" borderId="0" xfId="0" applyFont="1" applyAlignment="1">
      <alignment horizontal="left"/>
    </xf>
    <xf numFmtId="0" fontId="23" fillId="0" borderId="0" xfId="0" applyFont="1" applyAlignment="1">
      <alignment/>
    </xf>
    <xf numFmtId="0" fontId="45"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left"/>
    </xf>
    <xf numFmtId="0" fontId="5" fillId="0" borderId="0" xfId="0" applyFont="1" applyAlignment="1">
      <alignment horizontal="center"/>
    </xf>
    <xf numFmtId="4" fontId="3" fillId="0" borderId="0" xfId="0" applyNumberFormat="1" applyFont="1" applyAlignment="1">
      <alignment horizontal="right"/>
    </xf>
    <xf numFmtId="4" fontId="5" fillId="0" borderId="0" xfId="0" applyNumberFormat="1" applyFont="1" applyAlignment="1">
      <alignment horizontal="right"/>
    </xf>
    <xf numFmtId="0" fontId="1" fillId="0" borderId="0" xfId="0" applyFont="1" applyAlignment="1" quotePrefix="1">
      <alignment horizontal="center"/>
    </xf>
    <xf numFmtId="0" fontId="1" fillId="0" borderId="0" xfId="0" applyFont="1" applyAlignment="1">
      <alignment horizontal="left" vertical="center"/>
    </xf>
    <xf numFmtId="0" fontId="1" fillId="0" borderId="0" xfId="0" applyFont="1" applyAlignment="1">
      <alignment horizontal="center" vertical="center"/>
    </xf>
    <xf numFmtId="0" fontId="49" fillId="0" borderId="0" xfId="0" applyFont="1" applyAlignment="1">
      <alignment/>
    </xf>
    <xf numFmtId="0" fontId="10" fillId="0" borderId="0" xfId="0" applyFont="1" applyAlignment="1">
      <alignment horizontal="center"/>
    </xf>
    <xf numFmtId="0" fontId="45" fillId="0" borderId="0" xfId="0" applyFont="1" applyAlignment="1">
      <alignment horizontal="center" vertical="center"/>
    </xf>
    <xf numFmtId="0" fontId="49" fillId="0" borderId="0" xfId="0" applyNumberFormat="1" applyFont="1" applyAlignment="1">
      <alignment horizontal="center" vertical="center"/>
    </xf>
    <xf numFmtId="3" fontId="1" fillId="0" borderId="0" xfId="0" applyNumberFormat="1" applyFont="1" applyAlignment="1">
      <alignment horizontal="right"/>
    </xf>
    <xf numFmtId="3" fontId="5" fillId="0" borderId="0" xfId="0" applyNumberFormat="1" applyFont="1" applyAlignment="1">
      <alignment horizontal="right"/>
    </xf>
    <xf numFmtId="3" fontId="49" fillId="0" borderId="0" xfId="0" applyNumberFormat="1" applyFont="1" applyAlignment="1">
      <alignment horizontal="right"/>
    </xf>
    <xf numFmtId="3" fontId="3" fillId="0" borderId="0" xfId="0" applyNumberFormat="1" applyFont="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1" fillId="0" borderId="0" xfId="0" applyFont="1" applyAlignment="1">
      <alignment horizontal="left"/>
    </xf>
    <xf numFmtId="0" fontId="1" fillId="0" borderId="0" xfId="0" applyNumberFormat="1" applyFont="1" applyAlignment="1">
      <alignment horizontal="center" vertical="center"/>
    </xf>
    <xf numFmtId="0" fontId="95" fillId="0" borderId="15" xfId="0" applyFont="1" applyBorder="1" applyAlignment="1">
      <alignment horizontal="center"/>
    </xf>
    <xf numFmtId="3" fontId="34" fillId="45" borderId="0" xfId="0" applyNumberFormat="1" applyFont="1" applyFill="1" applyAlignment="1">
      <alignment/>
    </xf>
    <xf numFmtId="0" fontId="32" fillId="0" borderId="0" xfId="0" applyFont="1" applyAlignment="1">
      <alignment horizontal="center"/>
    </xf>
    <xf numFmtId="0" fontId="96" fillId="0" borderId="0" xfId="0" applyFont="1" applyAlignment="1">
      <alignment/>
    </xf>
    <xf numFmtId="0" fontId="1" fillId="0" borderId="0" xfId="0" applyFont="1" applyAlignment="1">
      <alignment horizontal="left" vertical="center"/>
    </xf>
    <xf numFmtId="164" fontId="1" fillId="0" borderId="0" xfId="0" applyNumberFormat="1" applyFont="1" applyAlignment="1">
      <alignment/>
    </xf>
    <xf numFmtId="0" fontId="51" fillId="0" borderId="0" xfId="0" applyFont="1" applyAlignment="1">
      <alignment vertical="center"/>
    </xf>
    <xf numFmtId="0" fontId="50" fillId="0" borderId="0" xfId="0" applyFont="1" applyAlignment="1">
      <alignment vertical="center"/>
    </xf>
    <xf numFmtId="0" fontId="1" fillId="0" borderId="0" xfId="0" applyFont="1" applyAlignment="1">
      <alignment vertical="center"/>
    </xf>
    <xf numFmtId="0" fontId="1" fillId="0" borderId="0" xfId="0" applyNumberFormat="1" applyFont="1" applyAlignment="1">
      <alignment vertical="center"/>
    </xf>
    <xf numFmtId="0" fontId="0" fillId="0" borderId="0" xfId="0" applyAlignment="1">
      <alignment horizontal="left" vertical="center"/>
    </xf>
    <xf numFmtId="165" fontId="9" fillId="0" borderId="0" xfId="0" applyNumberFormat="1" applyFont="1" applyAlignment="1">
      <alignment horizontal="left" vertical="center"/>
    </xf>
    <xf numFmtId="164" fontId="1" fillId="0" borderId="0" xfId="0" applyNumberFormat="1" applyFont="1" applyAlignment="1">
      <alignment horizontal="left" vertical="center"/>
    </xf>
    <xf numFmtId="3" fontId="1" fillId="0" borderId="0" xfId="0" applyNumberFormat="1" applyFont="1" applyAlignment="1">
      <alignment horizontal="left" vertical="center"/>
    </xf>
    <xf numFmtId="164" fontId="34" fillId="0" borderId="0" xfId="0" applyNumberFormat="1" applyFont="1" applyAlignment="1">
      <alignment/>
    </xf>
    <xf numFmtId="0" fontId="34" fillId="0" borderId="0" xfId="0" applyFont="1" applyAlignment="1">
      <alignment horizontal="right"/>
    </xf>
    <xf numFmtId="3" fontId="34" fillId="0" borderId="0" xfId="0" applyNumberFormat="1" applyFont="1" applyAlignment="1">
      <alignment/>
    </xf>
    <xf numFmtId="3" fontId="1" fillId="0" borderId="0" xfId="0" applyNumberFormat="1" applyFont="1" applyFill="1" applyAlignment="1">
      <alignment horizontal="right"/>
    </xf>
    <xf numFmtId="0" fontId="0" fillId="0" borderId="0" xfId="0" applyFont="1" applyAlignment="1">
      <alignment/>
    </xf>
    <xf numFmtId="0" fontId="34" fillId="0" borderId="0" xfId="0" applyFont="1" applyFill="1" applyAlignment="1">
      <alignment horizontal="left"/>
    </xf>
    <xf numFmtId="0" fontId="36" fillId="46" borderId="0" xfId="0" applyFont="1" applyFill="1" applyAlignment="1">
      <alignment horizontal="center"/>
    </xf>
    <xf numFmtId="3" fontId="36" fillId="46" borderId="0" xfId="0" applyNumberFormat="1" applyFont="1" applyFill="1" applyAlignment="1">
      <alignment/>
    </xf>
    <xf numFmtId="0" fontId="36" fillId="46" borderId="0" xfId="0" applyFont="1" applyFill="1" applyAlignment="1">
      <alignment/>
    </xf>
    <xf numFmtId="0" fontId="34" fillId="46" borderId="0" xfId="0" applyFont="1" applyFill="1" applyAlignment="1">
      <alignment/>
    </xf>
    <xf numFmtId="3" fontId="36" fillId="47" borderId="0" xfId="0" applyNumberFormat="1" applyFont="1" applyFill="1" applyAlignment="1">
      <alignment/>
    </xf>
    <xf numFmtId="3" fontId="34" fillId="48" borderId="0" xfId="0" applyNumberFormat="1" applyFont="1" applyFill="1" applyAlignment="1">
      <alignment/>
    </xf>
    <xf numFmtId="3" fontId="36" fillId="48" borderId="0" xfId="0" applyNumberFormat="1" applyFont="1" applyFill="1" applyAlignment="1">
      <alignment/>
    </xf>
    <xf numFmtId="164" fontId="35" fillId="48" borderId="0" xfId="0" applyNumberFormat="1" applyFont="1" applyFill="1" applyAlignment="1">
      <alignment/>
    </xf>
    <xf numFmtId="0" fontId="1" fillId="0" borderId="0" xfId="0" applyFont="1" applyFill="1" applyAlignment="1">
      <alignment horizontal="center" vertical="center"/>
    </xf>
    <xf numFmtId="0" fontId="1" fillId="0" borderId="0" xfId="0" applyFont="1" applyFill="1" applyAlignment="1">
      <alignment/>
    </xf>
    <xf numFmtId="3" fontId="97" fillId="0" borderId="0" xfId="0" applyNumberFormat="1" applyFont="1" applyFill="1" applyAlignment="1">
      <alignment horizontal="right"/>
    </xf>
    <xf numFmtId="0" fontId="3" fillId="0" borderId="0" xfId="0" applyFont="1" applyFill="1" applyAlignment="1">
      <alignment/>
    </xf>
    <xf numFmtId="3" fontId="3" fillId="0" borderId="0" xfId="0" applyNumberFormat="1" applyFont="1" applyFill="1" applyAlignment="1">
      <alignment horizontal="right"/>
    </xf>
    <xf numFmtId="4" fontId="3" fillId="0" borderId="0" xfId="0" applyNumberFormat="1" applyFont="1" applyFill="1" applyAlignment="1">
      <alignment horizontal="right"/>
    </xf>
    <xf numFmtId="0" fontId="1" fillId="0" borderId="0" xfId="0" applyFont="1" applyAlignment="1">
      <alignment/>
    </xf>
    <xf numFmtId="3" fontId="1" fillId="0" borderId="0" xfId="0" applyNumberFormat="1" applyFont="1" applyAlignment="1">
      <alignment horizontal="right"/>
    </xf>
    <xf numFmtId="3" fontId="1" fillId="0" borderId="0" xfId="0" applyNumberFormat="1" applyFont="1" applyAlignment="1">
      <alignment horizontal="center" vertical="center"/>
    </xf>
    <xf numFmtId="4" fontId="1" fillId="0" borderId="0" xfId="0" applyNumberFormat="1" applyFont="1" applyAlignment="1">
      <alignment horizontal="right"/>
    </xf>
    <xf numFmtId="4" fontId="1" fillId="0" borderId="0" xfId="0" applyNumberFormat="1" applyFont="1" applyFill="1" applyAlignment="1">
      <alignment horizontal="right"/>
    </xf>
    <xf numFmtId="3" fontId="1" fillId="0" borderId="0" xfId="0" applyNumberFormat="1" applyFont="1" applyFill="1" applyAlignment="1">
      <alignment horizontal="right"/>
    </xf>
    <xf numFmtId="4" fontId="1" fillId="0" borderId="0" xfId="0" applyNumberFormat="1" applyFont="1" applyAlignment="1" quotePrefix="1">
      <alignment horizontal="right"/>
    </xf>
    <xf numFmtId="3" fontId="1" fillId="0" borderId="0" xfId="0" applyNumberFormat="1" applyFont="1" applyFill="1" applyAlignment="1" quotePrefix="1">
      <alignment horizontal="right"/>
    </xf>
    <xf numFmtId="4" fontId="1" fillId="0" borderId="0" xfId="0" applyNumberFormat="1" applyFont="1" applyFill="1" applyAlignment="1" quotePrefix="1">
      <alignment horizontal="right"/>
    </xf>
    <xf numFmtId="3" fontId="1" fillId="0" borderId="0" xfId="0" applyNumberFormat="1" applyFont="1" applyAlignment="1" quotePrefix="1">
      <alignment horizontal="right"/>
    </xf>
    <xf numFmtId="0" fontId="1" fillId="0" borderId="0" xfId="0" applyFont="1" applyAlignment="1">
      <alignment horizontal="right"/>
    </xf>
    <xf numFmtId="42" fontId="53" fillId="0" borderId="0" xfId="0" applyNumberFormat="1" applyFont="1" applyAlignment="1">
      <alignment vertical="center"/>
    </xf>
    <xf numFmtId="0" fontId="53" fillId="0" borderId="0" xfId="0" applyFont="1" applyAlignment="1">
      <alignment vertical="center"/>
    </xf>
    <xf numFmtId="0" fontId="0" fillId="0" borderId="0" xfId="0" applyAlignment="1">
      <alignment vertical="center"/>
    </xf>
    <xf numFmtId="0" fontId="44" fillId="0" borderId="0" xfId="0" applyFont="1" applyAlignment="1">
      <alignment vertical="center"/>
    </xf>
    <xf numFmtId="164" fontId="53" fillId="0" borderId="0" xfId="0" applyNumberFormat="1" applyFont="1" applyAlignment="1">
      <alignment vertical="center"/>
    </xf>
    <xf numFmtId="0" fontId="0" fillId="0" borderId="0" xfId="0" applyAlignment="1">
      <alignment horizontal="center" vertical="center"/>
    </xf>
    <xf numFmtId="3" fontId="34" fillId="45" borderId="0" xfId="0" applyNumberFormat="1" applyFont="1" applyFill="1" applyAlignment="1">
      <alignment/>
    </xf>
    <xf numFmtId="3" fontId="34" fillId="48" borderId="0" xfId="0" applyNumberFormat="1" applyFont="1" applyFill="1" applyAlignment="1">
      <alignment/>
    </xf>
    <xf numFmtId="0" fontId="45" fillId="0" borderId="0" xfId="0" applyFont="1" applyAlignment="1">
      <alignment horizontal="left" vertical="center"/>
    </xf>
    <xf numFmtId="0" fontId="1" fillId="0" borderId="0" xfId="0" applyFont="1" applyAlignment="1">
      <alignment horizontal="left" vertical="center"/>
    </xf>
    <xf numFmtId="0" fontId="53" fillId="0" borderId="0" xfId="0" applyFont="1" applyAlignment="1">
      <alignment horizontal="center"/>
    </xf>
    <xf numFmtId="0" fontId="37" fillId="0" borderId="0" xfId="0" applyFont="1" applyAlignment="1">
      <alignment horizontal="center"/>
    </xf>
    <xf numFmtId="175" fontId="45" fillId="0" borderId="0" xfId="0" applyNumberFormat="1" applyFont="1" applyAlignment="1">
      <alignment horizontal="center" vertical="center"/>
    </xf>
    <xf numFmtId="0" fontId="53" fillId="0" borderId="0" xfId="0" applyFont="1" applyAlignment="1">
      <alignment horizontal="left" vertical="center"/>
    </xf>
    <xf numFmtId="0" fontId="27" fillId="37" borderId="0" xfId="0" applyFont="1" applyFill="1" applyAlignment="1">
      <alignment horizontal="left"/>
    </xf>
    <xf numFmtId="0" fontId="1" fillId="0" borderId="0" xfId="0" applyFont="1" applyAlignment="1">
      <alignment horizontal="left"/>
    </xf>
    <xf numFmtId="0" fontId="1" fillId="0" borderId="0" xfId="0" applyNumberFormat="1" applyFont="1" applyAlignment="1">
      <alignment horizontal="center"/>
    </xf>
    <xf numFmtId="0" fontId="52" fillId="0" borderId="0" xfId="0" applyFont="1" applyAlignment="1">
      <alignment horizontal="center" vertical="center"/>
    </xf>
    <xf numFmtId="0" fontId="3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horizontal="left"/>
    </xf>
    <xf numFmtId="0" fontId="1" fillId="0" borderId="0" xfId="0" applyFont="1" applyAlignment="1">
      <alignment/>
    </xf>
    <xf numFmtId="0" fontId="98" fillId="0" borderId="0" xfId="0" applyFont="1" applyAlignment="1">
      <alignment horizontal="left"/>
    </xf>
    <xf numFmtId="0" fontId="3" fillId="0" borderId="0" xfId="0" applyFont="1" applyAlignment="1">
      <alignment horizontal="left"/>
    </xf>
    <xf numFmtId="0" fontId="45" fillId="0" borderId="0" xfId="0" applyFont="1" applyAlignment="1">
      <alignment horizontal="left"/>
    </xf>
    <xf numFmtId="0" fontId="1" fillId="0" borderId="0" xfId="0" applyFont="1" applyFill="1" applyAlignment="1">
      <alignment horizontal="left"/>
    </xf>
    <xf numFmtId="0" fontId="98" fillId="0" borderId="0" xfId="0" applyFont="1" applyAlignment="1">
      <alignment horizontal="center"/>
    </xf>
    <xf numFmtId="0" fontId="1" fillId="0" borderId="0" xfId="0" applyFont="1" applyAlignment="1">
      <alignment horizontal="left" vertical="center"/>
    </xf>
    <xf numFmtId="0" fontId="3" fillId="0" borderId="0" xfId="0" applyFont="1" applyFill="1" applyAlignment="1">
      <alignment horizontal="center"/>
    </xf>
    <xf numFmtId="0" fontId="1" fillId="0" borderId="0" xfId="0" applyFont="1" applyFill="1" applyAlignment="1">
      <alignment horizontal="center" vertical="center"/>
    </xf>
    <xf numFmtId="0" fontId="5" fillId="0" borderId="0" xfId="0" applyFont="1" applyAlignment="1">
      <alignment horizontal="center"/>
    </xf>
    <xf numFmtId="0" fontId="49" fillId="0" borderId="0" xfId="0" applyFont="1" applyAlignment="1">
      <alignment horizontal="left"/>
    </xf>
    <xf numFmtId="0" fontId="5" fillId="0" borderId="0" xfId="0" applyFont="1" applyAlignment="1">
      <alignment horizontal="left"/>
    </xf>
    <xf numFmtId="0" fontId="1"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xf>
    <xf numFmtId="0" fontId="1" fillId="0" borderId="0" xfId="0" applyFont="1" applyFill="1" applyAlignment="1">
      <alignment horizontal="left"/>
    </xf>
    <xf numFmtId="3" fontId="99" fillId="39" borderId="0" xfId="0" applyNumberFormat="1" applyFont="1" applyFill="1" applyBorder="1" applyAlignment="1">
      <alignment horizontal="center" vertical="center"/>
    </xf>
    <xf numFmtId="3" fontId="10" fillId="0" borderId="0" xfId="0" applyNumberFormat="1" applyFont="1" applyBorder="1" applyAlignment="1">
      <alignment horizontal="center" vertical="center"/>
    </xf>
    <xf numFmtId="3" fontId="21" fillId="36" borderId="0" xfId="0" applyNumberFormat="1" applyFont="1" applyFill="1" applyBorder="1" applyAlignment="1">
      <alignment horizontal="left" vertical="center"/>
    </xf>
    <xf numFmtId="3" fontId="20" fillId="37" borderId="0" xfId="0" applyNumberFormat="1" applyFont="1" applyFill="1" applyBorder="1" applyAlignment="1">
      <alignment horizontal="left" vertical="center"/>
    </xf>
    <xf numFmtId="3" fontId="21" fillId="36" borderId="0"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0" fontId="48" fillId="49" borderId="0" xfId="0" applyFont="1" applyFill="1" applyBorder="1" applyAlignment="1">
      <alignment horizontal="left"/>
    </xf>
    <xf numFmtId="3" fontId="18" fillId="38" borderId="0" xfId="0" applyNumberFormat="1" applyFont="1" applyFill="1" applyBorder="1" applyAlignment="1">
      <alignment horizontal="left" vertical="center"/>
    </xf>
    <xf numFmtId="0" fontId="2" fillId="33" borderId="0" xfId="0" applyFont="1" applyFill="1" applyBorder="1" applyAlignment="1">
      <alignment horizontal="left"/>
    </xf>
    <xf numFmtId="165" fontId="2" fillId="33" borderId="0" xfId="0" applyNumberFormat="1" applyFont="1" applyFill="1" applyBorder="1" applyAlignment="1">
      <alignment horizontal="left"/>
    </xf>
    <xf numFmtId="0" fontId="1" fillId="33" borderId="0" xfId="0" applyFont="1" applyFill="1" applyBorder="1" applyAlignment="1">
      <alignment horizontal="left"/>
    </xf>
    <xf numFmtId="0" fontId="2" fillId="33" borderId="0" xfId="0" applyNumberFormat="1" applyFont="1" applyFill="1" applyBorder="1" applyAlignment="1">
      <alignment horizontal="left"/>
    </xf>
    <xf numFmtId="3" fontId="17" fillId="39" borderId="0" xfId="0" applyNumberFormat="1" applyFont="1" applyFill="1" applyBorder="1" applyAlignment="1">
      <alignment horizontal="center" vertical="center"/>
    </xf>
    <xf numFmtId="3" fontId="20" fillId="37" borderId="0" xfId="0" applyNumberFormat="1" applyFont="1" applyFill="1" applyBorder="1" applyAlignment="1">
      <alignment horizontal="center" vertical="center"/>
    </xf>
    <xf numFmtId="166" fontId="20" fillId="37" borderId="0" xfId="0" applyNumberFormat="1" applyFont="1" applyFill="1" applyBorder="1" applyAlignment="1">
      <alignment horizontal="center" vertical="center"/>
    </xf>
    <xf numFmtId="3" fontId="16" fillId="50" borderId="0" xfId="0" applyNumberFormat="1" applyFont="1" applyFill="1" applyAlignment="1">
      <alignment horizontal="center" vertical="center"/>
    </xf>
    <xf numFmtId="3" fontId="16" fillId="50" borderId="0" xfId="0" applyNumberFormat="1" applyFont="1" applyFill="1" applyBorder="1" applyAlignment="1">
      <alignment horizontal="center" vertical="center"/>
    </xf>
    <xf numFmtId="0" fontId="16" fillId="51" borderId="0" xfId="44" applyNumberFormat="1" applyFont="1" applyFill="1" applyBorder="1" applyAlignment="1">
      <alignment horizontal="center"/>
    </xf>
    <xf numFmtId="3" fontId="18" fillId="37" borderId="0" xfId="0" applyNumberFormat="1" applyFont="1" applyFill="1" applyBorder="1" applyAlignment="1">
      <alignment horizontal="left" vertical="center"/>
    </xf>
    <xf numFmtId="3" fontId="41" fillId="0" borderId="0" xfId="0" applyNumberFormat="1" applyFont="1" applyFill="1" applyBorder="1" applyAlignment="1">
      <alignment horizontal="center" vertical="center"/>
    </xf>
    <xf numFmtId="3" fontId="42" fillId="0" borderId="0" xfId="0" applyNumberFormat="1" applyFont="1" applyFill="1" applyBorder="1" applyAlignment="1">
      <alignment horizontal="center" vertical="center"/>
    </xf>
    <xf numFmtId="0" fontId="36" fillId="41" borderId="0" xfId="0" applyFont="1" applyFill="1" applyAlignment="1">
      <alignment horizontal="center"/>
    </xf>
    <xf numFmtId="0" fontId="37" fillId="42" borderId="0" xfId="0" applyFont="1" applyFill="1" applyAlignment="1">
      <alignment horizontal="center"/>
    </xf>
    <xf numFmtId="0" fontId="43" fillId="0" borderId="0" xfId="0" applyFont="1" applyFill="1" applyAlignment="1">
      <alignment horizontal="center"/>
    </xf>
    <xf numFmtId="0" fontId="34" fillId="45" borderId="0" xfId="0" applyFont="1" applyFill="1" applyAlignment="1">
      <alignment horizontal="left"/>
    </xf>
    <xf numFmtId="0" fontId="34" fillId="52" borderId="0" xfId="0" applyFont="1" applyFill="1" applyAlignment="1">
      <alignment horizontal="left"/>
    </xf>
    <xf numFmtId="0" fontId="33" fillId="0" borderId="0" xfId="0" applyFont="1" applyFill="1" applyAlignment="1">
      <alignment horizontal="center"/>
    </xf>
    <xf numFmtId="0" fontId="36" fillId="0" borderId="0" xfId="0" applyFont="1" applyFill="1" applyAlignment="1">
      <alignment horizontal="center"/>
    </xf>
    <xf numFmtId="0" fontId="36" fillId="40" borderId="0" xfId="0" applyFont="1" applyFill="1" applyAlignment="1">
      <alignment horizontal="center"/>
    </xf>
    <xf numFmtId="0" fontId="36" fillId="36" borderId="0" xfId="0" applyFont="1" applyFill="1" applyAlignment="1">
      <alignment horizontal="center"/>
    </xf>
    <xf numFmtId="0" fontId="32" fillId="0" borderId="0" xfId="0" applyFont="1" applyAlignment="1">
      <alignment horizontal="center"/>
    </xf>
    <xf numFmtId="0" fontId="31" fillId="0" borderId="0" xfId="0" applyFont="1" applyAlignment="1">
      <alignment horizontal="left"/>
    </xf>
    <xf numFmtId="0" fontId="28" fillId="0" borderId="18"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0" xfId="0" applyFont="1" applyAlignment="1">
      <alignment horizontal="center"/>
    </xf>
    <xf numFmtId="49" fontId="32" fillId="0" borderId="0" xfId="0" applyNumberFormat="1" applyFont="1" applyAlignment="1">
      <alignment horizontal="center"/>
    </xf>
    <xf numFmtId="4" fontId="30" fillId="0" borderId="15" xfId="0" applyNumberFormat="1" applyFont="1" applyBorder="1" applyAlignment="1">
      <alignment horizontal="center"/>
    </xf>
    <xf numFmtId="0" fontId="28" fillId="0" borderId="12" xfId="0" applyFont="1" applyBorder="1" applyAlignment="1">
      <alignment horizontal="center"/>
    </xf>
    <xf numFmtId="0" fontId="28" fillId="0" borderId="0" xfId="0"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0" fontId="28" fillId="0" borderId="15" xfId="0" applyFont="1" applyBorder="1" applyAlignment="1">
      <alignment horizontal="center"/>
    </xf>
    <xf numFmtId="0" fontId="28" fillId="0" borderId="17" xfId="0" applyFont="1" applyBorder="1" applyAlignment="1">
      <alignment horizontal="center"/>
    </xf>
    <xf numFmtId="0" fontId="28" fillId="0" borderId="0" xfId="0" applyFont="1" applyAlignment="1">
      <alignment horizontal="left"/>
    </xf>
    <xf numFmtId="0" fontId="28" fillId="0" borderId="11" xfId="0" applyFont="1" applyBorder="1" applyAlignment="1">
      <alignment horizontal="center"/>
    </xf>
    <xf numFmtId="0" fontId="28" fillId="0" borderId="10" xfId="0" applyFont="1" applyBorder="1" applyAlignment="1">
      <alignment horizontal="center"/>
    </xf>
    <xf numFmtId="0" fontId="28" fillId="0" borderId="16" xfId="0" applyFont="1" applyBorder="1" applyAlignment="1">
      <alignment horizontal="center"/>
    </xf>
    <xf numFmtId="0" fontId="30" fillId="0" borderId="18" xfId="0" applyFont="1" applyBorder="1" applyAlignment="1">
      <alignment horizontal="left"/>
    </xf>
    <xf numFmtId="0" fontId="30" fillId="0" borderId="19" xfId="0" applyFont="1" applyBorder="1" applyAlignment="1">
      <alignment horizontal="left"/>
    </xf>
    <xf numFmtId="0" fontId="30" fillId="0" borderId="20" xfId="0" applyFont="1" applyBorder="1" applyAlignment="1">
      <alignment horizontal="left"/>
    </xf>
    <xf numFmtId="0" fontId="28" fillId="0" borderId="12" xfId="0" applyFont="1" applyBorder="1" applyAlignment="1">
      <alignment horizontal="center"/>
    </xf>
    <xf numFmtId="0" fontId="28" fillId="0" borderId="0"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164" fontId="28" fillId="0" borderId="15" xfId="0" applyNumberFormat="1" applyFont="1" applyBorder="1" applyAlignment="1">
      <alignment horizontal="center"/>
    </xf>
    <xf numFmtId="0" fontId="28" fillId="0" borderId="0" xfId="0" applyFont="1" applyAlignment="1">
      <alignment horizontal="left"/>
    </xf>
    <xf numFmtId="0" fontId="28" fillId="0" borderId="0" xfId="0" applyFont="1" applyAlignment="1">
      <alignment horizontal="center"/>
    </xf>
    <xf numFmtId="0" fontId="28" fillId="0" borderId="19" xfId="0" applyFont="1" applyBorder="1" applyAlignment="1">
      <alignment horizontal="center"/>
    </xf>
    <xf numFmtId="164" fontId="28" fillId="0" borderId="19" xfId="0" applyNumberFormat="1" applyFont="1" applyBorder="1" applyAlignment="1">
      <alignment horizontal="center"/>
    </xf>
    <xf numFmtId="0" fontId="29" fillId="0" borderId="0" xfId="0" applyFont="1" applyAlignment="1">
      <alignment horizontal="left"/>
    </xf>
    <xf numFmtId="0" fontId="26" fillId="0" borderId="0" xfId="0" applyFont="1" applyAlignment="1">
      <alignment horizontal="left"/>
    </xf>
    <xf numFmtId="0" fontId="28" fillId="0" borderId="21" xfId="0" applyFont="1" applyBorder="1" applyAlignment="1">
      <alignment horizontal="center"/>
    </xf>
    <xf numFmtId="0" fontId="46"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19050</xdr:rowOff>
    </xdr:from>
    <xdr:to>
      <xdr:col>23</xdr:col>
      <xdr:colOff>190500</xdr:colOff>
      <xdr:row>37</xdr:row>
      <xdr:rowOff>19050</xdr:rowOff>
    </xdr:to>
    <xdr:sp>
      <xdr:nvSpPr>
        <xdr:cNvPr id="1" name="Text Box 1"/>
        <xdr:cNvSpPr txBox="1">
          <a:spLocks noChangeArrowheads="1"/>
        </xdr:cNvSpPr>
      </xdr:nvSpPr>
      <xdr:spPr>
        <a:xfrm>
          <a:off x="152400" y="1771650"/>
          <a:ext cx="18811875" cy="6572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The homeowners association is required to have an official Reserve Study performed every three years. The code however, does not specify who or how the study is to be completed nor is there a specific requirement as to the amount of the reserves the association must have on hand.  The intent, therefore, is for the reserve study to indicate the present and future maintenance needs and the major repairs of the association. Furthermore, when the Board prepares the annual budget, they are to evaluate the needs of the association as set forth in the reserve study, compare the needs with the amount of reserves on hand and determine the amount of funds required each year and appropriate said funds to meet the maintenance repairs and capital improvements as the are needed.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Section  5550.   Review of Financial Affairs - Withdrawal of Funds - Reserve Funds - Study.       (  CALIFORNIA CIVIL CODE  )
</a:t>
          </a:r>
          <a:r>
            <a:rPr lang="en-US" cap="none" sz="1400" b="1" i="0" u="none" baseline="0">
              <a:solidFill>
                <a:srgbClr val="000000"/>
              </a:solidFill>
              <a:latin typeface="Arial"/>
              <a:ea typeface="Arial"/>
              <a:cs typeface="Arial"/>
            </a:rPr>
            <a:t>Statute text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(e) At least once every three years the board of directors shall cause to be conducted a reasonably competent and diligent visual inspection of the accessible areas of the major components which the association is obligated to repair, replace, restore, or maintain as part of a study of the reserve account requirements of the common interest development if the current replacement value of the major components is equal to or greater than one-half of the gross budget of the association which excludes the association's reserve account for that period. The board shall review this study annually and shall consider and implement necessary adjustments to the board's analysis of the reserve account requirements as a result of that review. 
</a:t>
          </a:r>
          <a:r>
            <a:rPr lang="en-US" cap="none" sz="1400" b="1" i="0" u="none" baseline="0">
              <a:solidFill>
                <a:srgbClr val="000000"/>
              </a:solidFill>
              <a:latin typeface="Arial"/>
              <a:ea typeface="Arial"/>
              <a:cs typeface="Arial"/>
            </a:rPr>
            <a:t>The study required by this subdivision shall at a minimum include:  
</a:t>
          </a:r>
          <a:r>
            <a:rPr lang="en-US" cap="none" sz="1400" b="1" i="0" u="none" baseline="0">
              <a:solidFill>
                <a:srgbClr val="000000"/>
              </a:solidFill>
              <a:latin typeface="Arial"/>
              <a:ea typeface="Arial"/>
              <a:cs typeface="Arial"/>
            </a:rPr>
            <a:t>(1)  Identification of the major components which the association is obligated to repair, replace, restore, or maintain which, as of the date of the study, have a remaining useful life of less than 30 years.  
</a:t>
          </a:r>
          <a:r>
            <a:rPr lang="en-US" cap="none" sz="1400" b="1" i="0" u="none" baseline="0">
              <a:solidFill>
                <a:srgbClr val="000000"/>
              </a:solidFill>
              <a:latin typeface="Arial"/>
              <a:ea typeface="Arial"/>
              <a:cs typeface="Arial"/>
            </a:rPr>
            <a:t>(2)  Identification of the probable remaining useful life of the components identified in paragraph (1) as of the date of the study.  
</a:t>
          </a:r>
          <a:r>
            <a:rPr lang="en-US" cap="none" sz="1400" b="1" i="0" u="none" baseline="0">
              <a:solidFill>
                <a:srgbClr val="000000"/>
              </a:solidFill>
              <a:latin typeface="Arial"/>
              <a:ea typeface="Arial"/>
              <a:cs typeface="Arial"/>
            </a:rPr>
            <a:t>(3)  An estimate of the cost of repair, replacement, restoration, or maintenance of the components identified in paragraph (1) during and at the end of their useful life.  
</a:t>
          </a:r>
          <a:r>
            <a:rPr lang="en-US" cap="none" sz="1400" b="1" i="0" u="none" baseline="0">
              <a:solidFill>
                <a:srgbClr val="000000"/>
              </a:solidFill>
              <a:latin typeface="Arial"/>
              <a:ea typeface="Arial"/>
              <a:cs typeface="Arial"/>
            </a:rPr>
            <a:t>(4)  An estimate of the total annual contribution necessary to defray the cost to repair, replace, restore, or maintain the components identified in paragraph (1) during and at the end of their useful life, after subtracting total reserve funds as of the date of the study.  
</a:t>
          </a:r>
          <a:r>
            <a:rPr lang="en-US" cap="none" sz="1400" b="1" i="0" u="none" baseline="0">
              <a:solidFill>
                <a:srgbClr val="000000"/>
              </a:solidFill>
              <a:latin typeface="Arial"/>
              <a:ea typeface="Arial"/>
              <a:cs typeface="Arial"/>
            </a:rPr>
            <a:t>(f)  As used in this section, "reserve accounts" means both of the following:  
</a:t>
          </a:r>
          <a:r>
            <a:rPr lang="en-US" cap="none" sz="1400" b="1" i="0" u="none" baseline="0">
              <a:solidFill>
                <a:srgbClr val="000000"/>
              </a:solidFill>
              <a:latin typeface="Arial"/>
              <a:ea typeface="Arial"/>
              <a:cs typeface="Arial"/>
            </a:rPr>
            <a:t>(1)  Moneys that the association's board of directors has identified for use to defray the future repair or replacement of, or additions to, those major components which the association is obligated to maintain.  
</a:t>
          </a:r>
          <a:r>
            <a:rPr lang="en-US" cap="none" sz="1400" b="1" i="0" u="none" baseline="0">
              <a:solidFill>
                <a:srgbClr val="000000"/>
              </a:solidFill>
              <a:latin typeface="Arial"/>
              <a:ea typeface="Arial"/>
              <a:cs typeface="Arial"/>
            </a:rPr>
            <a:t>(2)  The funds received and not yet expended or disposed from either a compensatory damage award or settlement to an association from any person or entity for injuries to property, real or personal, arising from any construction or design defects. These funds shall be separately itemized from funds described in paragraph (1).  
</a:t>
          </a:r>
          <a:r>
            <a:rPr lang="en-US" cap="none" sz="1400" b="1" i="0" u="none" baseline="0">
              <a:solidFill>
                <a:srgbClr val="000000"/>
              </a:solidFill>
              <a:latin typeface="Arial"/>
              <a:ea typeface="Arial"/>
              <a:cs typeface="Arial"/>
            </a:rPr>
            <a:t>(g)  As used in this section, "reserve account requirements" means the estimated funds which the association's board of directors has determined are required to be available at a specified point in time to repair, replace, or restore those major components which the association is obligated to maintain.  </a:t>
          </a:r>
          <a:r>
            <a:rPr lang="en-US" cap="none" sz="1400" b="0" i="0" u="none" baseline="0">
              <a:solidFill>
                <a:srgbClr val="000000"/>
              </a:solidFill>
              <a:latin typeface="Arial"/>
              <a:ea typeface="Arial"/>
              <a:cs typeface="Arial"/>
            </a:rPr>
            <a:t>
</a:t>
          </a:r>
        </a:p>
      </xdr:txBody>
    </xdr:sp>
    <xdr:clientData/>
  </xdr:twoCellAnchor>
  <xdr:twoCellAnchor>
    <xdr:from>
      <xdr:col>0</xdr:col>
      <xdr:colOff>228600</xdr:colOff>
      <xdr:row>39</xdr:row>
      <xdr:rowOff>19050</xdr:rowOff>
    </xdr:from>
    <xdr:to>
      <xdr:col>23</xdr:col>
      <xdr:colOff>133350</xdr:colOff>
      <xdr:row>54</xdr:row>
      <xdr:rowOff>190500</xdr:rowOff>
    </xdr:to>
    <xdr:sp>
      <xdr:nvSpPr>
        <xdr:cNvPr id="2" name="Text Box 2"/>
        <xdr:cNvSpPr txBox="1">
          <a:spLocks noChangeArrowheads="1"/>
        </xdr:cNvSpPr>
      </xdr:nvSpPr>
      <xdr:spPr>
        <a:xfrm>
          <a:off x="228600" y="8791575"/>
          <a:ext cx="18678525" cy="342900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CALIFORNIA CIVIL CODE REQUIRES RESERVE STUDY
</a:t>
          </a:r>
          <a:r>
            <a:rPr lang="en-US" cap="none" sz="1400" b="0" i="0" u="none" baseline="0">
              <a:solidFill>
                <a:srgbClr val="000000"/>
              </a:solidFill>
              <a:latin typeface="Arial"/>
              <a:ea typeface="Arial"/>
              <a:cs typeface="Arial"/>
            </a:rPr>
            <a:t>DISCLOSE RESERVE STUDY PLAN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Most Associations know that California Civil Code 5550 requires a Reserve Study based on a “diligent visual site inspection” at least every third year but requires the Board review that Reserve Study annually and “consider and implement necessary adjustments.”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Also, California Civil Code 5300 and Civil Code 5560 require that every association must annually adopt and disclose the Reserve Funding Plan. Typical Reserve Studies have a 30-yr Funding Plan.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Civil Code 5300 requires a full Summary of the Reserve Study be included in the annual budget report. California Civil Code 5570 defines the annual Assessment and Reserve Funding Disclosure.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71</xdr:row>
      <xdr:rowOff>219075</xdr:rowOff>
    </xdr:from>
    <xdr:ext cx="14030325" cy="4314825"/>
    <xdr:sp>
      <xdr:nvSpPr>
        <xdr:cNvPr id="1" name="Text Box 1"/>
        <xdr:cNvSpPr txBox="1">
          <a:spLocks noChangeArrowheads="1"/>
        </xdr:cNvSpPr>
      </xdr:nvSpPr>
      <xdr:spPr>
        <a:xfrm>
          <a:off x="76200" y="18459450"/>
          <a:ext cx="14030325" cy="43148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latin typeface="Arial"/>
              <a:ea typeface="Arial"/>
              <a:cs typeface="Arial"/>
            </a:rPr>
            <a:t>Note: The financial representations set forth in this summary are based on the best estimates of the preparer at that time. The estimates are subject to change.</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   (b) For the purposes of preparing a summary pursuant to this section:
</a:t>
          </a:r>
          <a:r>
            <a:rPr lang="en-US" cap="none" sz="1800" b="0" i="0" u="none" baseline="0">
              <a:solidFill>
                <a:srgbClr val="000000"/>
              </a:solidFill>
              <a:latin typeface="Arial"/>
              <a:ea typeface="Arial"/>
              <a:cs typeface="Arial"/>
            </a:rPr>
            <a:t>   (1) "Estimated remaining useful life" means the time reasonably calculated to remain before a major component will require replacement.
</a:t>
          </a:r>
          <a:r>
            <a:rPr lang="en-US" cap="none" sz="1800" b="0" i="0" u="none" baseline="0">
              <a:solidFill>
                <a:srgbClr val="000000"/>
              </a:solidFill>
              <a:latin typeface="Arial"/>
              <a:ea typeface="Arial"/>
              <a:cs typeface="Arial"/>
            </a:rPr>
            <a:t>   (2) "Major component" has the meaning used in Section 5550. Components with an estimated remaining useful life of more than 30 years may be included in a study as a capital asset or disregarded from the reserve calculation, so long as the decision is revealed in the reserve study report and reported in the Assessment and Reserve Funding Disclosure Summary.
</a:t>
          </a:r>
          <a:r>
            <a:rPr lang="en-US" cap="none" sz="1800" b="0" i="0" u="none" baseline="0">
              <a:solidFill>
                <a:srgbClr val="000000"/>
              </a:solidFill>
              <a:latin typeface="Arial"/>
              <a:ea typeface="Arial"/>
              <a:cs typeface="Arial"/>
            </a:rPr>
            <a:t>   (3) The form set out in subdivision (a) shall accompany each pro forma operating budget or summary thereof that is delivered pursuant to this article. The form may be supplemented or modified to clarify the information delivered, so long as the minimum information set out in subdivision (a) is provided.
</a:t>
          </a:r>
          <a:r>
            <a:rPr lang="en-US" cap="none" sz="1800" b="0" i="0" u="none" baseline="0">
              <a:solidFill>
                <a:srgbClr val="000000"/>
              </a:solidFill>
              <a:latin typeface="Arial"/>
              <a:ea typeface="Arial"/>
              <a:cs typeface="Arial"/>
            </a:rPr>
            <a:t>   (4) For the purpose of the report and summary, the amount of reserves needed to be accumulated for a component at a given time shall be computed as the current cost of replacement or repair multiplied by the number of years the component has been in service divided by the useful life of the component. This shall not be construed to require the board to fund reserves in accordance with this calculation.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sheetPr>
  <dimension ref="B1:L26"/>
  <sheetViews>
    <sheetView tabSelected="1" zoomScaleSheetLayoutView="100" zoomScalePageLayoutView="0" workbookViewId="0" topLeftCell="A10">
      <selection activeCell="J9" sqref="J9"/>
    </sheetView>
  </sheetViews>
  <sheetFormatPr defaultColWidth="9.140625" defaultRowHeight="12.75"/>
  <cols>
    <col min="2" max="2" width="41.57421875" style="0" customWidth="1"/>
    <col min="3" max="3" width="1.28515625" style="0" customWidth="1"/>
    <col min="4" max="4" width="15.8515625" style="0" customWidth="1"/>
    <col min="5" max="5" width="12.140625" style="0" bestFit="1" customWidth="1"/>
    <col min="8" max="8" width="9.7109375" style="0" bestFit="1" customWidth="1"/>
  </cols>
  <sheetData>
    <row r="1" spans="4:12" ht="17.25">
      <c r="D1" s="291" t="s">
        <v>330</v>
      </c>
      <c r="E1" s="291"/>
      <c r="F1" s="291"/>
      <c r="G1" s="291"/>
      <c r="H1" s="291"/>
      <c r="I1" s="291"/>
      <c r="J1" s="291"/>
      <c r="K1" s="291"/>
      <c r="L1" s="291"/>
    </row>
    <row r="2" spans="4:10" ht="12.75">
      <c r="D2" s="290" t="s">
        <v>335</v>
      </c>
      <c r="E2" s="290"/>
      <c r="F2" s="290"/>
      <c r="G2" s="290"/>
      <c r="H2" s="290"/>
      <c r="I2" s="290"/>
      <c r="J2" s="290"/>
    </row>
    <row r="3" spans="2:11" ht="12.75">
      <c r="B3" s="281"/>
      <c r="C3" s="282"/>
      <c r="D3" s="282"/>
      <c r="E3" s="282"/>
      <c r="F3" s="282"/>
      <c r="G3" s="282"/>
      <c r="H3" s="282"/>
      <c r="I3" s="282"/>
      <c r="J3" s="282"/>
      <c r="K3" s="282"/>
    </row>
    <row r="4" spans="2:11" ht="15">
      <c r="B4" s="283" t="s">
        <v>132</v>
      </c>
      <c r="C4" s="282"/>
      <c r="D4" s="288" t="s">
        <v>334</v>
      </c>
      <c r="E4" s="288"/>
      <c r="F4" s="288"/>
      <c r="G4" s="288"/>
      <c r="H4" s="288"/>
      <c r="I4" s="288"/>
      <c r="J4" s="288"/>
      <c r="K4" s="288"/>
    </row>
    <row r="5" spans="2:11" ht="15">
      <c r="B5" s="283"/>
      <c r="C5" s="282"/>
      <c r="D5" s="207"/>
      <c r="E5" s="292">
        <v>44196</v>
      </c>
      <c r="F5" s="292"/>
      <c r="G5" s="292"/>
      <c r="H5" s="292"/>
      <c r="I5" s="207"/>
      <c r="J5" s="207"/>
      <c r="K5" s="207"/>
    </row>
    <row r="6" spans="2:11" ht="12.75">
      <c r="B6" s="283"/>
      <c r="C6" s="282"/>
      <c r="D6" s="282"/>
      <c r="E6" s="282"/>
      <c r="F6" s="282"/>
      <c r="G6" s="282"/>
      <c r="H6" s="282"/>
      <c r="I6" s="282"/>
      <c r="J6" s="282"/>
      <c r="K6" s="282"/>
    </row>
    <row r="7" spans="2:11" ht="15">
      <c r="B7" s="283" t="s">
        <v>133</v>
      </c>
      <c r="C7" s="282"/>
      <c r="D7" s="221">
        <v>188</v>
      </c>
      <c r="E7" s="282"/>
      <c r="F7" s="282"/>
      <c r="G7" s="282"/>
      <c r="H7" s="282"/>
      <c r="I7" s="282"/>
      <c r="J7" s="282"/>
      <c r="K7" s="282"/>
    </row>
    <row r="8" spans="2:11" ht="12.75">
      <c r="B8" s="283"/>
      <c r="C8" s="282"/>
      <c r="D8" s="245"/>
      <c r="E8" s="282"/>
      <c r="F8" s="282"/>
      <c r="G8" s="282"/>
      <c r="H8" s="282"/>
      <c r="I8" s="282"/>
      <c r="J8" s="282"/>
      <c r="K8" s="282"/>
    </row>
    <row r="9" spans="2:11" ht="13.5">
      <c r="B9" s="283" t="s">
        <v>271</v>
      </c>
      <c r="C9" s="282"/>
      <c r="D9" s="246">
        <v>320</v>
      </c>
      <c r="E9" s="282"/>
      <c r="F9" s="282"/>
      <c r="G9" s="282"/>
      <c r="H9" s="282"/>
      <c r="I9" s="282"/>
      <c r="J9" s="282"/>
      <c r="K9" s="282"/>
    </row>
    <row r="10" spans="2:11" ht="12.75">
      <c r="B10" s="283"/>
      <c r="C10" s="282"/>
      <c r="D10" s="245"/>
      <c r="E10" s="282"/>
      <c r="F10" s="282"/>
      <c r="G10" s="282"/>
      <c r="H10" s="282"/>
      <c r="I10" s="282"/>
      <c r="J10" s="282"/>
      <c r="K10" s="282"/>
    </row>
    <row r="11" spans="2:11" ht="15">
      <c r="B11" s="283" t="s">
        <v>134</v>
      </c>
      <c r="C11" s="282"/>
      <c r="D11" s="247">
        <v>647103</v>
      </c>
      <c r="E11" s="284"/>
      <c r="F11" s="293" t="s">
        <v>287</v>
      </c>
      <c r="G11" s="293"/>
      <c r="H11" s="280">
        <v>650000</v>
      </c>
      <c r="I11" s="282"/>
      <c r="J11" s="282"/>
      <c r="K11" s="282"/>
    </row>
    <row r="12" spans="2:11" ht="15">
      <c r="B12" s="283" t="s">
        <v>286</v>
      </c>
      <c r="C12" s="282"/>
      <c r="D12" s="247">
        <v>655617</v>
      </c>
      <c r="E12" s="284"/>
      <c r="F12" s="282"/>
      <c r="G12" s="284"/>
      <c r="H12" s="282"/>
      <c r="I12" s="282"/>
      <c r="J12" s="282"/>
      <c r="K12" s="282"/>
    </row>
    <row r="13" spans="2:11" ht="12.75">
      <c r="B13" s="283"/>
      <c r="C13" s="282"/>
      <c r="D13" s="245"/>
      <c r="E13" s="282"/>
      <c r="F13" s="282"/>
      <c r="G13" s="282"/>
      <c r="H13" s="282"/>
      <c r="I13" s="282"/>
      <c r="J13" s="282"/>
      <c r="K13" s="282"/>
    </row>
    <row r="14" spans="2:11" ht="15">
      <c r="B14" s="283" t="s">
        <v>232</v>
      </c>
      <c r="C14" s="282"/>
      <c r="D14" s="248">
        <f>'BUDGET PRO FORMA'!$H$116</f>
        <v>60000</v>
      </c>
      <c r="E14" s="282"/>
      <c r="F14" s="282"/>
      <c r="G14" s="282"/>
      <c r="H14" s="282"/>
      <c r="I14" s="282"/>
      <c r="J14" s="282"/>
      <c r="K14" s="282"/>
    </row>
    <row r="15" spans="2:11" ht="12.75">
      <c r="B15" s="283"/>
      <c r="C15" s="282"/>
      <c r="D15" s="282"/>
      <c r="E15" s="282"/>
      <c r="F15" s="282"/>
      <c r="G15" s="282"/>
      <c r="H15" s="282"/>
      <c r="I15" s="282"/>
      <c r="J15" s="282"/>
      <c r="K15" s="282"/>
    </row>
    <row r="16" spans="2:11" ht="15">
      <c r="B16" s="283" t="s">
        <v>245</v>
      </c>
      <c r="C16" s="282"/>
      <c r="D16" s="289" t="s">
        <v>329</v>
      </c>
      <c r="E16" s="289"/>
      <c r="F16" s="282"/>
      <c r="G16" s="282"/>
      <c r="H16" s="282"/>
      <c r="I16" s="285"/>
      <c r="J16" s="285"/>
      <c r="K16" s="282"/>
    </row>
    <row r="17" spans="2:11" ht="12.75">
      <c r="B17" s="283"/>
      <c r="C17" s="282"/>
      <c r="D17" s="282"/>
      <c r="E17" s="282"/>
      <c r="F17" s="282"/>
      <c r="G17" s="282"/>
      <c r="H17" s="282"/>
      <c r="I17" s="282"/>
      <c r="J17" s="282"/>
      <c r="K17" s="282"/>
    </row>
    <row r="18" spans="2:11" ht="12.75">
      <c r="B18" s="283"/>
      <c r="C18" s="282"/>
      <c r="D18" s="282"/>
      <c r="E18" s="282"/>
      <c r="F18" s="282"/>
      <c r="G18" s="282"/>
      <c r="H18" s="282"/>
      <c r="I18" s="282"/>
      <c r="J18" s="282"/>
      <c r="K18" s="282"/>
    </row>
    <row r="19" spans="2:11" ht="12.75">
      <c r="B19" s="283"/>
      <c r="C19" s="282"/>
      <c r="D19" s="282"/>
      <c r="E19" s="282"/>
      <c r="F19" s="282"/>
      <c r="G19" s="282"/>
      <c r="H19" s="282"/>
      <c r="I19" s="282"/>
      <c r="J19" s="282"/>
      <c r="K19" s="282"/>
    </row>
    <row r="20" spans="2:11" ht="12.75">
      <c r="B20" s="283"/>
      <c r="C20" s="282"/>
      <c r="D20" s="282"/>
      <c r="E20" s="282"/>
      <c r="F20" s="282"/>
      <c r="G20" s="282"/>
      <c r="H20" s="282"/>
      <c r="I20" s="282"/>
      <c r="J20" s="282"/>
      <c r="K20" s="282"/>
    </row>
    <row r="21" spans="2:11" ht="12.75">
      <c r="B21" s="283"/>
      <c r="C21" s="282"/>
      <c r="D21" s="282"/>
      <c r="E21" s="282"/>
      <c r="F21" s="282"/>
      <c r="G21" s="282"/>
      <c r="H21" s="282"/>
      <c r="I21" s="282"/>
      <c r="J21" s="282"/>
      <c r="K21" s="282"/>
    </row>
    <row r="22" spans="2:11" ht="12.75">
      <c r="B22" s="283"/>
      <c r="C22" s="282"/>
      <c r="D22" s="282"/>
      <c r="E22" s="282"/>
      <c r="F22" s="282"/>
      <c r="G22" s="282"/>
      <c r="H22" s="282"/>
      <c r="I22" s="282"/>
      <c r="J22" s="282"/>
      <c r="K22" s="282"/>
    </row>
    <row r="23" ht="12.75">
      <c r="B23" s="190"/>
    </row>
    <row r="24" ht="12.75">
      <c r="B24" s="190"/>
    </row>
    <row r="25" ht="12.75">
      <c r="B25" s="190"/>
    </row>
    <row r="26" ht="12.75">
      <c r="B26" s="190"/>
    </row>
  </sheetData>
  <sheetProtection/>
  <mergeCells count="6">
    <mergeCell ref="D4:K4"/>
    <mergeCell ref="D16:E16"/>
    <mergeCell ref="D2:J2"/>
    <mergeCell ref="D1:L1"/>
    <mergeCell ref="E5:H5"/>
    <mergeCell ref="F11:G11"/>
  </mergeCells>
  <printOptions/>
  <pageMargins left="0.75" right="0.75" top="1" bottom="1" header="0.5" footer="0.5"/>
  <pageSetup horizontalDpi="600" verticalDpi="600" orientation="landscape" scale="74" r:id="rId1"/>
</worksheet>
</file>

<file path=xl/worksheets/sheet2.xml><?xml version="1.0" encoding="utf-8"?>
<worksheet xmlns="http://schemas.openxmlformats.org/spreadsheetml/2006/main" xmlns:r="http://schemas.openxmlformats.org/officeDocument/2006/relationships">
  <sheetPr>
    <tabColor indexed="46"/>
  </sheetPr>
  <dimension ref="A2:H18"/>
  <sheetViews>
    <sheetView zoomScaleSheetLayoutView="75" zoomScalePageLayoutView="0" workbookViewId="0" topLeftCell="A1">
      <selection activeCell="K18" sqref="K18:K19"/>
    </sheetView>
  </sheetViews>
  <sheetFormatPr defaultColWidth="9.140625" defaultRowHeight="12.75"/>
  <cols>
    <col min="5" max="5" width="11.28125" style="0" customWidth="1"/>
    <col min="6" max="6" width="14.421875" style="0" customWidth="1"/>
  </cols>
  <sheetData>
    <row r="2" ht="12.75">
      <c r="C2" s="238" t="str">
        <f>DETAILS!$D$4</f>
        <v>SAMPLE TOWNHOMES ASSOCIATION</v>
      </c>
    </row>
    <row r="3" spans="4:6" ht="12.75">
      <c r="D3" s="290">
        <v>2021</v>
      </c>
      <c r="E3" s="290"/>
      <c r="F3" s="290"/>
    </row>
    <row r="6" spans="1:8" ht="12.75">
      <c r="A6" s="294" t="s">
        <v>118</v>
      </c>
      <c r="B6" s="294"/>
      <c r="C6" s="294"/>
      <c r="D6" s="294"/>
      <c r="E6" s="294"/>
      <c r="F6" s="294"/>
      <c r="G6" s="294"/>
      <c r="H6" s="294"/>
    </row>
    <row r="8" spans="1:6" ht="15">
      <c r="A8" s="295" t="s">
        <v>328</v>
      </c>
      <c r="B8" s="295"/>
      <c r="C8" s="295"/>
      <c r="D8" s="295"/>
      <c r="E8" s="295"/>
      <c r="F8" s="240">
        <v>647103</v>
      </c>
    </row>
    <row r="16" spans="1:2" ht="12.75">
      <c r="A16" s="253"/>
      <c r="B16" s="253"/>
    </row>
    <row r="18" ht="12.75">
      <c r="B18" s="253"/>
    </row>
  </sheetData>
  <sheetProtection/>
  <mergeCells count="3">
    <mergeCell ref="A6:H6"/>
    <mergeCell ref="A8:E8"/>
    <mergeCell ref="D3:F3"/>
  </mergeCells>
  <printOptions/>
  <pageMargins left="0.75" right="0.75" top="1" bottom="1" header="0.5" footer="0.5"/>
  <pageSetup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tabColor indexed="32"/>
    <pageSetUpPr fitToPage="1"/>
  </sheetPr>
  <dimension ref="A1:N156"/>
  <sheetViews>
    <sheetView zoomScale="75" zoomScaleNormal="75" zoomScaleSheetLayoutView="75" zoomScalePageLayoutView="0" workbookViewId="0" topLeftCell="A28">
      <selection activeCell="G104" sqref="G104"/>
    </sheetView>
  </sheetViews>
  <sheetFormatPr defaultColWidth="9.140625" defaultRowHeight="12.75"/>
  <cols>
    <col min="1" max="1" width="16.00390625" style="215" customWidth="1"/>
    <col min="2" max="2" width="12.140625" style="202" customWidth="1"/>
    <col min="3" max="3" width="37.421875" style="206" customWidth="1"/>
    <col min="4" max="4" width="18.7109375" style="206" customWidth="1"/>
    <col min="5" max="5" width="17.421875" style="206" customWidth="1"/>
    <col min="6" max="6" width="15.8515625" style="206" customWidth="1"/>
    <col min="7" max="7" width="16.28125" style="206" customWidth="1"/>
    <col min="8" max="8" width="16.57421875" style="206" customWidth="1"/>
    <col min="9" max="9" width="16.8515625" style="206" customWidth="1"/>
    <col min="10" max="10" width="1.28515625" style="206" customWidth="1"/>
    <col min="11" max="11" width="36.57421875" style="206" customWidth="1"/>
    <col min="12" max="16384" width="9.140625" style="206" customWidth="1"/>
  </cols>
  <sheetData>
    <row r="1" spans="4:11" ht="17.25">
      <c r="D1" s="297" t="str">
        <f>DETAILS!$D$4</f>
        <v>SAMPLE TOWNHOMES ASSOCIATION</v>
      </c>
      <c r="E1" s="297"/>
      <c r="F1" s="297"/>
      <c r="G1" s="297"/>
      <c r="H1" s="297"/>
      <c r="I1" s="241"/>
      <c r="J1" s="241"/>
      <c r="K1" s="241"/>
    </row>
    <row r="2" spans="4:11" ht="15.75" customHeight="1">
      <c r="D2" s="298" t="s">
        <v>192</v>
      </c>
      <c r="E2" s="298"/>
      <c r="F2" s="298"/>
      <c r="G2" s="298"/>
      <c r="H2" s="298"/>
      <c r="I2" s="242"/>
      <c r="J2" s="242"/>
      <c r="K2" s="242"/>
    </row>
    <row r="3" spans="1:11" ht="15">
      <c r="A3" s="225"/>
      <c r="B3" s="207"/>
      <c r="C3" s="243"/>
      <c r="D3" s="300">
        <v>2021</v>
      </c>
      <c r="E3" s="300"/>
      <c r="F3" s="300"/>
      <c r="G3" s="300"/>
      <c r="H3" s="300"/>
      <c r="I3" s="243"/>
      <c r="J3" s="243"/>
      <c r="K3" s="243"/>
    </row>
    <row r="4" spans="1:14" ht="15.75" customHeight="1">
      <c r="A4" s="225" t="s">
        <v>1</v>
      </c>
      <c r="B4" s="207"/>
      <c r="C4" s="212">
        <f>DETAILS!$D$7</f>
        <v>188</v>
      </c>
      <c r="D4" s="300" t="s">
        <v>284</v>
      </c>
      <c r="E4" s="300"/>
      <c r="F4" s="300"/>
      <c r="G4" s="300"/>
      <c r="H4" s="300"/>
      <c r="I4" s="244"/>
      <c r="N4" s="206" t="s">
        <v>0</v>
      </c>
    </row>
    <row r="5" spans="1:9" ht="15.75" customHeight="1">
      <c r="A5" s="225" t="s">
        <v>135</v>
      </c>
      <c r="B5" s="207"/>
      <c r="C5" s="212">
        <v>320</v>
      </c>
      <c r="D5" s="203"/>
      <c r="E5" s="203"/>
      <c r="F5" s="203"/>
      <c r="G5" s="205"/>
      <c r="H5" s="205"/>
      <c r="I5" s="205"/>
    </row>
    <row r="6" spans="1:11" ht="15">
      <c r="A6" s="207"/>
      <c r="B6" s="207"/>
      <c r="C6" s="208"/>
      <c r="D6" s="296">
        <v>2020</v>
      </c>
      <c r="E6" s="296"/>
      <c r="F6" s="296"/>
      <c r="G6" s="296"/>
      <c r="H6" s="296"/>
      <c r="I6" s="296"/>
      <c r="J6" s="191"/>
      <c r="K6" s="191"/>
    </row>
    <row r="7" spans="1:11" ht="15">
      <c r="A7" s="207"/>
      <c r="B7" s="207"/>
      <c r="C7" s="208"/>
      <c r="D7" s="204"/>
      <c r="E7" s="204"/>
      <c r="F7" s="204"/>
      <c r="G7" s="296">
        <v>2021</v>
      </c>
      <c r="H7" s="296"/>
      <c r="I7" s="296"/>
      <c r="J7" s="191"/>
      <c r="K7" s="191"/>
    </row>
    <row r="8" spans="1:11" ht="15">
      <c r="A8" s="207"/>
      <c r="B8" s="214"/>
      <c r="C8" s="212"/>
      <c r="D8" s="220" t="s">
        <v>189</v>
      </c>
      <c r="E8" s="220" t="s">
        <v>189</v>
      </c>
      <c r="F8" s="220" t="s">
        <v>189</v>
      </c>
      <c r="G8" s="220" t="s">
        <v>189</v>
      </c>
      <c r="H8" s="220" t="s">
        <v>189</v>
      </c>
      <c r="I8" s="220" t="s">
        <v>189</v>
      </c>
      <c r="J8" s="191"/>
      <c r="K8" s="191"/>
    </row>
    <row r="9" spans="1:11" ht="15">
      <c r="A9" s="222"/>
      <c r="B9" s="221"/>
      <c r="C9" s="191" t="s">
        <v>3</v>
      </c>
      <c r="D9" s="204">
        <v>2020</v>
      </c>
      <c r="E9" s="204">
        <v>2020</v>
      </c>
      <c r="F9" s="204">
        <v>2020</v>
      </c>
      <c r="G9" s="209" t="s">
        <v>152</v>
      </c>
      <c r="H9" s="209" t="s">
        <v>4</v>
      </c>
      <c r="I9" s="209" t="s">
        <v>5</v>
      </c>
      <c r="J9" s="191"/>
      <c r="K9" s="191"/>
    </row>
    <row r="10" spans="1:11" ht="15">
      <c r="A10" s="222"/>
      <c r="B10" s="299"/>
      <c r="C10" s="299"/>
      <c r="D10" s="209" t="s">
        <v>6</v>
      </c>
      <c r="E10" s="209" t="s">
        <v>153</v>
      </c>
      <c r="F10" s="209" t="s">
        <v>7</v>
      </c>
      <c r="G10" s="209" t="s">
        <v>8</v>
      </c>
      <c r="H10" s="209" t="s">
        <v>9</v>
      </c>
      <c r="I10" s="209" t="s">
        <v>10</v>
      </c>
      <c r="J10" s="191"/>
      <c r="K10" s="191"/>
    </row>
    <row r="11" spans="1:11" ht="15">
      <c r="A11" s="222" t="s">
        <v>2</v>
      </c>
      <c r="B11" s="312" t="s">
        <v>11</v>
      </c>
      <c r="C11" s="312"/>
      <c r="D11" s="224" t="s">
        <v>291</v>
      </c>
      <c r="E11" s="209" t="s">
        <v>12</v>
      </c>
      <c r="F11" s="209" t="s">
        <v>10</v>
      </c>
      <c r="G11" s="204">
        <v>2021</v>
      </c>
      <c r="H11" s="204">
        <v>2021</v>
      </c>
      <c r="I11" s="204">
        <v>2021</v>
      </c>
      <c r="J11" s="191"/>
      <c r="K11" s="217" t="s">
        <v>11</v>
      </c>
    </row>
    <row r="12" spans="1:11" ht="15">
      <c r="A12" s="222"/>
      <c r="B12" s="299"/>
      <c r="C12" s="299"/>
      <c r="D12" s="220" t="s">
        <v>189</v>
      </c>
      <c r="E12" s="220" t="s">
        <v>189</v>
      </c>
      <c r="F12" s="220" t="s">
        <v>189</v>
      </c>
      <c r="G12" s="220" t="s">
        <v>189</v>
      </c>
      <c r="H12" s="220" t="s">
        <v>189</v>
      </c>
      <c r="I12" s="220" t="s">
        <v>189</v>
      </c>
      <c r="J12" s="191"/>
      <c r="K12" s="191"/>
    </row>
    <row r="13" ht="12.75"/>
    <row r="14" spans="1:11" ht="15">
      <c r="A14" s="222" t="s">
        <v>154</v>
      </c>
      <c r="B14" s="302" t="s">
        <v>190</v>
      </c>
      <c r="C14" s="302"/>
      <c r="D14" s="231">
        <v>600960</v>
      </c>
      <c r="E14" s="227">
        <f>(D14/10*12)</f>
        <v>721152</v>
      </c>
      <c r="F14" s="227">
        <f aca="true" t="shared" si="0" ref="F14:F25">(E14/12)</f>
        <v>60096</v>
      </c>
      <c r="G14" s="270">
        <f>C4*C5</f>
        <v>60160</v>
      </c>
      <c r="H14" s="270">
        <f aca="true" t="shared" si="1" ref="H14:H25">(G14*12)</f>
        <v>721920</v>
      </c>
      <c r="I14" s="272">
        <f>G14/188</f>
        <v>320</v>
      </c>
      <c r="J14" s="191"/>
      <c r="K14" s="216" t="s">
        <v>190</v>
      </c>
    </row>
    <row r="15" spans="1:11" ht="15">
      <c r="A15" s="222" t="s">
        <v>155</v>
      </c>
      <c r="B15" s="302" t="s">
        <v>156</v>
      </c>
      <c r="C15" s="302"/>
      <c r="D15" s="231">
        <v>3040</v>
      </c>
      <c r="E15" s="227">
        <f aca="true" t="shared" si="2" ref="E15:E25">(D15/10*12)</f>
        <v>3648</v>
      </c>
      <c r="F15" s="227">
        <f t="shared" si="0"/>
        <v>304</v>
      </c>
      <c r="G15" s="270">
        <v>0</v>
      </c>
      <c r="H15" s="270">
        <f t="shared" si="1"/>
        <v>0</v>
      </c>
      <c r="I15" s="272">
        <f aca="true" t="shared" si="3" ref="I15:I25">G15/188</f>
        <v>0</v>
      </c>
      <c r="J15" s="191"/>
      <c r="K15" s="216" t="s">
        <v>156</v>
      </c>
    </row>
    <row r="16" spans="1:11" ht="15">
      <c r="A16" s="222" t="s">
        <v>157</v>
      </c>
      <c r="B16" s="302" t="s">
        <v>158</v>
      </c>
      <c r="C16" s="302"/>
      <c r="D16" s="231">
        <v>5296.5</v>
      </c>
      <c r="E16" s="227">
        <f t="shared" si="2"/>
        <v>6355.799999999999</v>
      </c>
      <c r="F16" s="227">
        <f t="shared" si="0"/>
        <v>529.65</v>
      </c>
      <c r="G16" s="270">
        <v>0</v>
      </c>
      <c r="H16" s="270">
        <f t="shared" si="1"/>
        <v>0</v>
      </c>
      <c r="I16" s="272">
        <f t="shared" si="3"/>
        <v>0</v>
      </c>
      <c r="J16" s="191"/>
      <c r="K16" s="216" t="s">
        <v>158</v>
      </c>
    </row>
    <row r="17" spans="1:11" ht="15">
      <c r="A17" s="222" t="s">
        <v>159</v>
      </c>
      <c r="B17" s="302" t="s">
        <v>136</v>
      </c>
      <c r="C17" s="302"/>
      <c r="D17" s="231">
        <v>65</v>
      </c>
      <c r="E17" s="227">
        <f t="shared" si="2"/>
        <v>78</v>
      </c>
      <c r="F17" s="227">
        <f t="shared" si="0"/>
        <v>6.5</v>
      </c>
      <c r="G17" s="270">
        <v>0</v>
      </c>
      <c r="H17" s="270">
        <f t="shared" si="1"/>
        <v>0</v>
      </c>
      <c r="I17" s="272">
        <f t="shared" si="3"/>
        <v>0</v>
      </c>
      <c r="J17" s="191"/>
      <c r="K17" s="216" t="s">
        <v>136</v>
      </c>
    </row>
    <row r="18" spans="1:11" ht="15">
      <c r="A18" s="203" t="s">
        <v>223</v>
      </c>
      <c r="B18" s="233" t="s">
        <v>224</v>
      </c>
      <c r="C18" s="216"/>
      <c r="D18" s="231">
        <v>216</v>
      </c>
      <c r="E18" s="227">
        <f t="shared" si="2"/>
        <v>259.20000000000005</v>
      </c>
      <c r="F18" s="227">
        <f>(E18/12)</f>
        <v>21.600000000000005</v>
      </c>
      <c r="G18" s="270">
        <v>0</v>
      </c>
      <c r="H18" s="270">
        <f>(G18*12)</f>
        <v>0</v>
      </c>
      <c r="I18" s="272">
        <f t="shared" si="3"/>
        <v>0</v>
      </c>
      <c r="J18" s="191"/>
      <c r="K18" s="233" t="s">
        <v>224</v>
      </c>
    </row>
    <row r="19" spans="1:11" ht="15">
      <c r="A19" s="203" t="s">
        <v>197</v>
      </c>
      <c r="B19" s="295" t="s">
        <v>198</v>
      </c>
      <c r="C19" s="302"/>
      <c r="D19" s="231">
        <v>25</v>
      </c>
      <c r="E19" s="227">
        <f t="shared" si="2"/>
        <v>30</v>
      </c>
      <c r="F19" s="227">
        <f t="shared" si="0"/>
        <v>2.5</v>
      </c>
      <c r="G19" s="270">
        <v>0</v>
      </c>
      <c r="H19" s="270">
        <f t="shared" si="1"/>
        <v>0</v>
      </c>
      <c r="I19" s="272">
        <f t="shared" si="3"/>
        <v>0</v>
      </c>
      <c r="J19" s="191"/>
      <c r="K19" s="233" t="s">
        <v>198</v>
      </c>
    </row>
    <row r="20" spans="1:11" ht="15">
      <c r="A20" s="203" t="s">
        <v>242</v>
      </c>
      <c r="B20" s="295" t="s">
        <v>233</v>
      </c>
      <c r="C20" s="295"/>
      <c r="D20" s="231">
        <v>1050</v>
      </c>
      <c r="E20" s="227">
        <f t="shared" si="2"/>
        <v>1260</v>
      </c>
      <c r="F20" s="227">
        <f>(E20/12)</f>
        <v>105</v>
      </c>
      <c r="G20" s="270">
        <v>0</v>
      </c>
      <c r="H20" s="270">
        <f>(G20*12)</f>
        <v>0</v>
      </c>
      <c r="I20" s="272">
        <f>G20/188</f>
        <v>0</v>
      </c>
      <c r="J20" s="191"/>
      <c r="K20" s="233" t="s">
        <v>233</v>
      </c>
    </row>
    <row r="21" spans="1:11" ht="15">
      <c r="A21" s="203" t="s">
        <v>243</v>
      </c>
      <c r="B21" s="295" t="s">
        <v>234</v>
      </c>
      <c r="C21" s="295"/>
      <c r="D21" s="231">
        <v>33333</v>
      </c>
      <c r="E21" s="227">
        <f t="shared" si="2"/>
        <v>39999.600000000006</v>
      </c>
      <c r="F21" s="227">
        <f>(E21/12)</f>
        <v>3333.3000000000006</v>
      </c>
      <c r="G21" s="270">
        <v>0</v>
      </c>
      <c r="H21" s="270">
        <f>(G21*12)</f>
        <v>0</v>
      </c>
      <c r="I21" s="272">
        <f>G21/188</f>
        <v>0</v>
      </c>
      <c r="J21" s="191"/>
      <c r="K21" s="233" t="s">
        <v>234</v>
      </c>
    </row>
    <row r="22" spans="1:11" ht="15">
      <c r="A22" s="203" t="s">
        <v>276</v>
      </c>
      <c r="B22" s="295" t="s">
        <v>277</v>
      </c>
      <c r="C22" s="295"/>
      <c r="D22" s="231">
        <v>625</v>
      </c>
      <c r="E22" s="227">
        <f t="shared" si="2"/>
        <v>750</v>
      </c>
      <c r="F22" s="227">
        <f>(E22/12)</f>
        <v>62.5</v>
      </c>
      <c r="G22" s="270">
        <v>0</v>
      </c>
      <c r="H22" s="270">
        <f>(G22*12)</f>
        <v>0</v>
      </c>
      <c r="I22" s="272">
        <f>G22/188</f>
        <v>0</v>
      </c>
      <c r="J22" s="191"/>
      <c r="K22" s="233" t="s">
        <v>235</v>
      </c>
    </row>
    <row r="23" spans="1:11" ht="15">
      <c r="A23" s="203" t="s">
        <v>244</v>
      </c>
      <c r="B23" s="295" t="s">
        <v>236</v>
      </c>
      <c r="C23" s="295"/>
      <c r="D23" s="227"/>
      <c r="E23" s="227">
        <f t="shared" si="2"/>
        <v>0</v>
      </c>
      <c r="F23" s="227">
        <f>(E23/12)</f>
        <v>0</v>
      </c>
      <c r="G23" s="270">
        <v>0</v>
      </c>
      <c r="H23" s="270">
        <f>(G23*12)</f>
        <v>0</v>
      </c>
      <c r="I23" s="272">
        <f>G23/188</f>
        <v>0</v>
      </c>
      <c r="J23" s="191"/>
      <c r="K23" s="233" t="s">
        <v>236</v>
      </c>
    </row>
    <row r="24" spans="1:11" ht="15">
      <c r="A24" s="203" t="s">
        <v>278</v>
      </c>
      <c r="B24" s="233" t="s">
        <v>13</v>
      </c>
      <c r="C24" s="233"/>
      <c r="D24" s="227">
        <v>0</v>
      </c>
      <c r="E24" s="227">
        <f t="shared" si="2"/>
        <v>0</v>
      </c>
      <c r="F24" s="227">
        <f>(E24/12)</f>
        <v>0</v>
      </c>
      <c r="G24" s="270">
        <v>0</v>
      </c>
      <c r="H24" s="270">
        <f>(G24*12)</f>
        <v>0</v>
      </c>
      <c r="I24" s="272">
        <f>G24/188</f>
        <v>0</v>
      </c>
      <c r="J24" s="191"/>
      <c r="K24" s="233"/>
    </row>
    <row r="25" spans="1:11" ht="15">
      <c r="A25" s="222" t="s">
        <v>160</v>
      </c>
      <c r="B25" s="289" t="s">
        <v>237</v>
      </c>
      <c r="C25" s="309"/>
      <c r="D25" s="227">
        <v>0</v>
      </c>
      <c r="E25" s="227">
        <f t="shared" si="2"/>
        <v>0</v>
      </c>
      <c r="F25" s="227">
        <f t="shared" si="0"/>
        <v>0</v>
      </c>
      <c r="G25" s="270">
        <v>0</v>
      </c>
      <c r="H25" s="270">
        <f t="shared" si="1"/>
        <v>0</v>
      </c>
      <c r="I25" s="272">
        <f t="shared" si="3"/>
        <v>0</v>
      </c>
      <c r="J25" s="191"/>
      <c r="K25" s="239" t="s">
        <v>237</v>
      </c>
    </row>
    <row r="26" spans="1:11" ht="15">
      <c r="A26" s="222"/>
      <c r="B26" s="299"/>
      <c r="C26" s="299"/>
      <c r="D26" s="227" t="s">
        <v>14</v>
      </c>
      <c r="E26" s="227" t="s">
        <v>14</v>
      </c>
      <c r="F26" s="227" t="s">
        <v>14</v>
      </c>
      <c r="G26" s="270" t="s">
        <v>14</v>
      </c>
      <c r="H26" s="270" t="s">
        <v>14</v>
      </c>
      <c r="I26" s="272" t="s">
        <v>14</v>
      </c>
      <c r="J26" s="191"/>
      <c r="K26" s="222"/>
    </row>
    <row r="27" spans="1:11" ht="15">
      <c r="A27" s="222"/>
      <c r="B27" s="221"/>
      <c r="C27" s="211" t="s">
        <v>15</v>
      </c>
      <c r="D27" s="228">
        <f aca="true" t="shared" si="4" ref="D27:I27">SUM(D14:D26)</f>
        <v>644610.5</v>
      </c>
      <c r="E27" s="228">
        <f t="shared" si="4"/>
        <v>773532.6</v>
      </c>
      <c r="F27" s="228">
        <f t="shared" si="4"/>
        <v>64461.05</v>
      </c>
      <c r="G27" s="228">
        <f t="shared" si="4"/>
        <v>60160</v>
      </c>
      <c r="H27" s="228">
        <f t="shared" si="4"/>
        <v>721920</v>
      </c>
      <c r="I27" s="219">
        <f t="shared" si="4"/>
        <v>320</v>
      </c>
      <c r="J27" s="191"/>
      <c r="K27" s="217" t="s">
        <v>15</v>
      </c>
    </row>
    <row r="28" spans="1:11" ht="15">
      <c r="A28" s="222"/>
      <c r="B28" s="299"/>
      <c r="C28" s="299"/>
      <c r="D28" s="227" t="s">
        <v>14</v>
      </c>
      <c r="E28" s="227" t="s">
        <v>14</v>
      </c>
      <c r="F28" s="227" t="s">
        <v>14</v>
      </c>
      <c r="G28" s="270" t="s">
        <v>14</v>
      </c>
      <c r="H28" s="270" t="s">
        <v>14</v>
      </c>
      <c r="I28" s="272" t="s">
        <v>14</v>
      </c>
      <c r="J28" s="191"/>
      <c r="K28" s="222"/>
    </row>
    <row r="29" spans="1:11" ht="15">
      <c r="A29" s="222"/>
      <c r="B29" s="299"/>
      <c r="C29" s="299"/>
      <c r="D29" s="252"/>
      <c r="E29" s="227"/>
      <c r="F29" s="227"/>
      <c r="G29" s="270"/>
      <c r="H29" s="270"/>
      <c r="I29" s="272"/>
      <c r="J29" s="191"/>
      <c r="K29" s="222"/>
    </row>
    <row r="30" spans="1:12" ht="15">
      <c r="A30" s="222"/>
      <c r="B30" s="302" t="s">
        <v>16</v>
      </c>
      <c r="C30" s="302"/>
      <c r="D30" s="252"/>
      <c r="E30" s="227"/>
      <c r="F30" s="227"/>
      <c r="G30" s="270"/>
      <c r="H30" s="270"/>
      <c r="I30" s="272"/>
      <c r="J30" s="191"/>
      <c r="K30" s="302" t="s">
        <v>16</v>
      </c>
      <c r="L30" s="302"/>
    </row>
    <row r="31" spans="1:12" ht="15">
      <c r="A31" s="222"/>
      <c r="B31" s="299"/>
      <c r="C31" s="299"/>
      <c r="D31" s="252"/>
      <c r="E31" s="227"/>
      <c r="F31" s="227"/>
      <c r="G31" s="270" t="s">
        <v>0</v>
      </c>
      <c r="H31" s="270"/>
      <c r="I31" s="272"/>
      <c r="J31" s="191"/>
      <c r="K31" s="299"/>
      <c r="L31" s="299"/>
    </row>
    <row r="32" spans="1:12" ht="15">
      <c r="A32" s="203" t="s">
        <v>292</v>
      </c>
      <c r="B32" s="295" t="s">
        <v>293</v>
      </c>
      <c r="C32" s="295"/>
      <c r="D32" s="227">
        <v>3509</v>
      </c>
      <c r="E32" s="227">
        <f aca="true" t="shared" si="5" ref="E32:E48">(D32/10*12)</f>
        <v>4210.799999999999</v>
      </c>
      <c r="F32" s="227">
        <f>(E32/12)</f>
        <v>350.8999999999999</v>
      </c>
      <c r="G32" s="270">
        <v>450</v>
      </c>
      <c r="H32" s="270">
        <f>(G32*12)</f>
        <v>5400</v>
      </c>
      <c r="I32" s="272">
        <f>G32/188</f>
        <v>2.393617021276596</v>
      </c>
      <c r="J32" s="191"/>
      <c r="K32" s="295" t="s">
        <v>293</v>
      </c>
      <c r="L32" s="295"/>
    </row>
    <row r="33" spans="1:12" ht="15">
      <c r="A33" s="234" t="s">
        <v>161</v>
      </c>
      <c r="B33" s="302" t="s">
        <v>144</v>
      </c>
      <c r="C33" s="302"/>
      <c r="D33" s="227">
        <v>350</v>
      </c>
      <c r="E33" s="227">
        <f t="shared" si="5"/>
        <v>420</v>
      </c>
      <c r="F33" s="227">
        <f aca="true" t="shared" si="6" ref="F33:F48">(E33/12)</f>
        <v>35</v>
      </c>
      <c r="G33" s="270">
        <v>150</v>
      </c>
      <c r="H33" s="270">
        <f aca="true" t="shared" si="7" ref="H33:H48">(G33*12)</f>
        <v>1800</v>
      </c>
      <c r="I33" s="272">
        <f aca="true" t="shared" si="8" ref="I33:I48">G33/188</f>
        <v>0.7978723404255319</v>
      </c>
      <c r="J33" s="191"/>
      <c r="K33" s="302" t="s">
        <v>144</v>
      </c>
      <c r="L33" s="302"/>
    </row>
    <row r="34" spans="1:12" ht="15">
      <c r="A34" s="205" t="s">
        <v>279</v>
      </c>
      <c r="B34" s="233" t="s">
        <v>204</v>
      </c>
      <c r="C34" s="216"/>
      <c r="D34" s="227">
        <v>62056</v>
      </c>
      <c r="E34" s="227">
        <f t="shared" si="5"/>
        <v>74467.20000000001</v>
      </c>
      <c r="F34" s="227">
        <f>(E34/12)</f>
        <v>6205.600000000001</v>
      </c>
      <c r="G34" s="270">
        <v>5000</v>
      </c>
      <c r="H34" s="270">
        <f>(G34*12)</f>
        <v>60000</v>
      </c>
      <c r="I34" s="272">
        <f>G34/188</f>
        <v>26.595744680851062</v>
      </c>
      <c r="J34" s="191"/>
      <c r="K34" s="233" t="s">
        <v>204</v>
      </c>
      <c r="L34" s="216"/>
    </row>
    <row r="35" spans="1:12" ht="15">
      <c r="A35" s="205" t="s">
        <v>280</v>
      </c>
      <c r="B35" s="233" t="s">
        <v>281</v>
      </c>
      <c r="C35" s="216"/>
      <c r="D35" s="227">
        <v>0</v>
      </c>
      <c r="E35" s="227">
        <f t="shared" si="5"/>
        <v>0</v>
      </c>
      <c r="F35" s="229">
        <f>(E35/12)</f>
        <v>0</v>
      </c>
      <c r="G35" s="270">
        <v>1100</v>
      </c>
      <c r="H35" s="229">
        <f>(G35*12)</f>
        <v>13200</v>
      </c>
      <c r="I35" s="272">
        <f>G35/188</f>
        <v>5.851063829787234</v>
      </c>
      <c r="J35" s="191"/>
      <c r="K35" s="233" t="s">
        <v>281</v>
      </c>
      <c r="L35" s="216"/>
    </row>
    <row r="36" spans="1:12" ht="15">
      <c r="A36" s="205" t="s">
        <v>162</v>
      </c>
      <c r="B36" s="302" t="s">
        <v>150</v>
      </c>
      <c r="C36" s="302"/>
      <c r="D36" s="227">
        <v>0</v>
      </c>
      <c r="E36" s="227">
        <f t="shared" si="5"/>
        <v>0</v>
      </c>
      <c r="F36" s="227">
        <f t="shared" si="6"/>
        <v>0</v>
      </c>
      <c r="G36" s="270">
        <v>50</v>
      </c>
      <c r="H36" s="270">
        <f t="shared" si="7"/>
        <v>600</v>
      </c>
      <c r="I36" s="272">
        <f t="shared" si="8"/>
        <v>0.26595744680851063</v>
      </c>
      <c r="J36" s="191"/>
      <c r="K36" s="302" t="s">
        <v>150</v>
      </c>
      <c r="L36" s="302"/>
    </row>
    <row r="37" spans="1:12" ht="15">
      <c r="A37" s="205" t="s">
        <v>163</v>
      </c>
      <c r="B37" s="295" t="s">
        <v>204</v>
      </c>
      <c r="C37" s="302"/>
      <c r="D37" s="227">
        <v>0</v>
      </c>
      <c r="E37" s="227">
        <f t="shared" si="5"/>
        <v>0</v>
      </c>
      <c r="F37" s="227">
        <f t="shared" si="6"/>
        <v>0</v>
      </c>
      <c r="G37" s="270">
        <v>4800</v>
      </c>
      <c r="H37" s="270">
        <f t="shared" si="7"/>
        <v>57600</v>
      </c>
      <c r="I37" s="272">
        <f t="shared" si="8"/>
        <v>25.53191489361702</v>
      </c>
      <c r="J37" s="191"/>
      <c r="K37" s="295" t="s">
        <v>204</v>
      </c>
      <c r="L37" s="302"/>
    </row>
    <row r="38" spans="1:12" s="213" customFormat="1" ht="15">
      <c r="A38" s="226" t="s">
        <v>294</v>
      </c>
      <c r="B38" s="313" t="s">
        <v>295</v>
      </c>
      <c r="C38" s="313"/>
      <c r="D38" s="227">
        <v>473</v>
      </c>
      <c r="E38" s="227">
        <f t="shared" si="5"/>
        <v>567.5999999999999</v>
      </c>
      <c r="F38" s="229">
        <f t="shared" si="6"/>
        <v>47.29999999999999</v>
      </c>
      <c r="G38" s="270">
        <v>20</v>
      </c>
      <c r="H38" s="229">
        <f t="shared" si="7"/>
        <v>240</v>
      </c>
      <c r="I38" s="272">
        <f t="shared" si="8"/>
        <v>0.10638297872340426</v>
      </c>
      <c r="J38" s="223"/>
      <c r="K38" s="313" t="s">
        <v>295</v>
      </c>
      <c r="L38" s="313"/>
    </row>
    <row r="39" spans="1:12" s="213" customFormat="1" ht="15">
      <c r="A39" s="226" t="s">
        <v>199</v>
      </c>
      <c r="B39" s="313" t="s">
        <v>17</v>
      </c>
      <c r="C39" s="313"/>
      <c r="D39" s="227">
        <v>43546</v>
      </c>
      <c r="E39" s="227">
        <f t="shared" si="5"/>
        <v>52255.200000000004</v>
      </c>
      <c r="F39" s="227">
        <f>(E39/12)</f>
        <v>4354.6</v>
      </c>
      <c r="G39" s="270">
        <v>2700</v>
      </c>
      <c r="H39" s="270">
        <f>(G39*12)</f>
        <v>32400</v>
      </c>
      <c r="I39" s="272">
        <f t="shared" si="8"/>
        <v>14.361702127659575</v>
      </c>
      <c r="J39" s="223"/>
      <c r="K39" s="313" t="s">
        <v>17</v>
      </c>
      <c r="L39" s="313"/>
    </row>
    <row r="40" spans="1:12" ht="15">
      <c r="A40" s="203" t="s">
        <v>298</v>
      </c>
      <c r="B40" s="295" t="s">
        <v>297</v>
      </c>
      <c r="C40" s="295"/>
      <c r="D40" s="270">
        <v>210</v>
      </c>
      <c r="E40" s="227">
        <f t="shared" si="5"/>
        <v>252</v>
      </c>
      <c r="F40" s="227">
        <f t="shared" si="6"/>
        <v>21</v>
      </c>
      <c r="G40" s="270">
        <v>0</v>
      </c>
      <c r="H40" s="270">
        <f t="shared" si="7"/>
        <v>0</v>
      </c>
      <c r="I40" s="272">
        <f t="shared" si="8"/>
        <v>0</v>
      </c>
      <c r="J40" s="191"/>
      <c r="K40" s="295" t="s">
        <v>297</v>
      </c>
      <c r="L40" s="295"/>
    </row>
    <row r="41" spans="1:12" ht="15">
      <c r="A41" s="203" t="s">
        <v>296</v>
      </c>
      <c r="B41" s="295" t="s">
        <v>299</v>
      </c>
      <c r="C41" s="295"/>
      <c r="D41" s="270">
        <v>29700</v>
      </c>
      <c r="E41" s="252">
        <f t="shared" si="5"/>
        <v>35640</v>
      </c>
      <c r="F41" s="252">
        <f>(E41/12)</f>
        <v>2970</v>
      </c>
      <c r="G41" s="270">
        <v>134</v>
      </c>
      <c r="H41" s="265">
        <f>(G41*12)</f>
        <v>1608</v>
      </c>
      <c r="I41" s="273">
        <f>G41/188</f>
        <v>0.7127659574468085</v>
      </c>
      <c r="J41" s="264"/>
      <c r="K41" s="295" t="s">
        <v>299</v>
      </c>
      <c r="L41" s="295"/>
    </row>
    <row r="42" spans="1:12" ht="15">
      <c r="A42" s="203" t="s">
        <v>300</v>
      </c>
      <c r="B42" s="295" t="s">
        <v>301</v>
      </c>
      <c r="C42" s="295"/>
      <c r="D42" s="270">
        <v>2040</v>
      </c>
      <c r="E42" s="252">
        <f t="shared" si="5"/>
        <v>2448</v>
      </c>
      <c r="F42" s="252">
        <f t="shared" si="6"/>
        <v>204</v>
      </c>
      <c r="G42" s="270">
        <v>10</v>
      </c>
      <c r="H42" s="274">
        <f t="shared" si="7"/>
        <v>120</v>
      </c>
      <c r="I42" s="273">
        <f t="shared" si="8"/>
        <v>0.05319148936170213</v>
      </c>
      <c r="J42" s="264"/>
      <c r="K42" s="295" t="s">
        <v>301</v>
      </c>
      <c r="L42" s="295"/>
    </row>
    <row r="43" spans="1:12" ht="15">
      <c r="A43" s="203" t="s">
        <v>209</v>
      </c>
      <c r="B43" s="295" t="s">
        <v>302</v>
      </c>
      <c r="C43" s="295"/>
      <c r="D43" s="270">
        <v>591.94</v>
      </c>
      <c r="E43" s="252">
        <f t="shared" si="5"/>
        <v>710.328</v>
      </c>
      <c r="F43" s="252">
        <f t="shared" si="6"/>
        <v>59.193999999999996</v>
      </c>
      <c r="G43" s="270">
        <v>82</v>
      </c>
      <c r="H43" s="274">
        <f t="shared" si="7"/>
        <v>984</v>
      </c>
      <c r="I43" s="273">
        <f t="shared" si="8"/>
        <v>0.43617021276595747</v>
      </c>
      <c r="J43" s="264"/>
      <c r="K43" s="295" t="s">
        <v>302</v>
      </c>
      <c r="L43" s="295"/>
    </row>
    <row r="44" spans="1:12" ht="15">
      <c r="A44" s="203" t="s">
        <v>138</v>
      </c>
      <c r="B44" s="295" t="s">
        <v>303</v>
      </c>
      <c r="C44" s="295"/>
      <c r="D44" s="270">
        <v>10</v>
      </c>
      <c r="E44" s="227">
        <f t="shared" si="5"/>
        <v>12</v>
      </c>
      <c r="F44" s="227">
        <f>(E44/12)</f>
        <v>1</v>
      </c>
      <c r="G44" s="270">
        <v>1300</v>
      </c>
      <c r="H44" s="270">
        <f>(G44*12)</f>
        <v>15600</v>
      </c>
      <c r="I44" s="272">
        <f t="shared" si="8"/>
        <v>6.914893617021277</v>
      </c>
      <c r="J44" s="191"/>
      <c r="K44" s="295" t="s">
        <v>303</v>
      </c>
      <c r="L44" s="295"/>
    </row>
    <row r="45" spans="1:12" ht="15">
      <c r="A45" s="203" t="s">
        <v>139</v>
      </c>
      <c r="B45" s="295" t="s">
        <v>304</v>
      </c>
      <c r="C45" s="295"/>
      <c r="D45" s="270">
        <v>809.86</v>
      </c>
      <c r="E45" s="227">
        <f t="shared" si="5"/>
        <v>971.8320000000001</v>
      </c>
      <c r="F45" s="227">
        <f>(E45/12)</f>
        <v>80.986</v>
      </c>
      <c r="G45" s="270">
        <v>540</v>
      </c>
      <c r="H45" s="270">
        <f>(G45*12)</f>
        <v>6480</v>
      </c>
      <c r="I45" s="272">
        <f t="shared" si="8"/>
        <v>2.872340425531915</v>
      </c>
      <c r="J45" s="191"/>
      <c r="K45" s="295" t="s">
        <v>304</v>
      </c>
      <c r="L45" s="295"/>
    </row>
    <row r="46" spans="1:12" ht="15">
      <c r="A46" s="203" t="s">
        <v>305</v>
      </c>
      <c r="B46" s="295" t="s">
        <v>306</v>
      </c>
      <c r="C46" s="295"/>
      <c r="D46" s="270">
        <v>45675</v>
      </c>
      <c r="E46" s="227">
        <f t="shared" si="5"/>
        <v>54810</v>
      </c>
      <c r="F46" s="227">
        <f>(E46/12)</f>
        <v>4567.5</v>
      </c>
      <c r="G46" s="270">
        <v>3402</v>
      </c>
      <c r="H46" s="270">
        <f>(G46*12)</f>
        <v>40824</v>
      </c>
      <c r="I46" s="272">
        <f t="shared" si="8"/>
        <v>18.095744680851062</v>
      </c>
      <c r="J46" s="191"/>
      <c r="K46" s="295" t="s">
        <v>306</v>
      </c>
      <c r="L46" s="295"/>
    </row>
    <row r="47" spans="1:12" ht="15">
      <c r="A47" s="203" t="s">
        <v>307</v>
      </c>
      <c r="B47" s="295" t="s">
        <v>145</v>
      </c>
      <c r="C47" s="295"/>
      <c r="D47" s="270">
        <v>546</v>
      </c>
      <c r="E47" s="227">
        <f t="shared" si="5"/>
        <v>655.2</v>
      </c>
      <c r="F47" s="227">
        <f t="shared" si="6"/>
        <v>54.6</v>
      </c>
      <c r="G47" s="270">
        <v>0</v>
      </c>
      <c r="H47" s="270">
        <f t="shared" si="7"/>
        <v>0</v>
      </c>
      <c r="I47" s="272">
        <f t="shared" si="8"/>
        <v>0</v>
      </c>
      <c r="J47" s="191"/>
      <c r="K47" s="295" t="s">
        <v>145</v>
      </c>
      <c r="L47" s="295"/>
    </row>
    <row r="48" spans="1:12" ht="15">
      <c r="A48" s="203" t="s">
        <v>164</v>
      </c>
      <c r="B48" s="295" t="s">
        <v>308</v>
      </c>
      <c r="C48" s="295"/>
      <c r="D48" s="270">
        <v>0</v>
      </c>
      <c r="E48" s="227">
        <f t="shared" si="5"/>
        <v>0</v>
      </c>
      <c r="F48" s="227">
        <f t="shared" si="6"/>
        <v>0</v>
      </c>
      <c r="G48" s="270">
        <v>0</v>
      </c>
      <c r="H48" s="270">
        <f t="shared" si="7"/>
        <v>0</v>
      </c>
      <c r="I48" s="272">
        <f t="shared" si="8"/>
        <v>0</v>
      </c>
      <c r="J48" s="191"/>
      <c r="K48" s="295" t="s">
        <v>308</v>
      </c>
      <c r="L48" s="295"/>
    </row>
    <row r="49" spans="1:12" ht="15">
      <c r="A49" s="222"/>
      <c r="B49" s="299"/>
      <c r="C49" s="299"/>
      <c r="D49" s="227" t="s">
        <v>14</v>
      </c>
      <c r="E49" s="227" t="s">
        <v>14</v>
      </c>
      <c r="F49" s="227" t="s">
        <v>14</v>
      </c>
      <c r="G49" s="270" t="s">
        <v>14</v>
      </c>
      <c r="H49" s="270" t="s">
        <v>14</v>
      </c>
      <c r="I49" s="275" t="s">
        <v>195</v>
      </c>
      <c r="J49" s="191"/>
      <c r="K49" s="299"/>
      <c r="L49" s="299"/>
    </row>
    <row r="50" spans="1:12" ht="15">
      <c r="A50" s="222"/>
      <c r="B50" s="301" t="s">
        <v>18</v>
      </c>
      <c r="C50" s="301"/>
      <c r="D50" s="230">
        <f aca="true" t="shared" si="9" ref="D50:I50">SUM(D32:D49)</f>
        <v>189516.8</v>
      </c>
      <c r="E50" s="230">
        <f t="shared" si="9"/>
        <v>227420.16000000003</v>
      </c>
      <c r="F50" s="230">
        <f t="shared" si="9"/>
        <v>18951.68</v>
      </c>
      <c r="G50" s="230">
        <f t="shared" si="9"/>
        <v>19738</v>
      </c>
      <c r="H50" s="230">
        <f t="shared" si="9"/>
        <v>236856</v>
      </c>
      <c r="I50" s="218">
        <f t="shared" si="9"/>
        <v>104.98936170212767</v>
      </c>
      <c r="J50" s="191"/>
      <c r="K50" s="301" t="s">
        <v>18</v>
      </c>
      <c r="L50" s="301"/>
    </row>
    <row r="51" spans="1:12" ht="15">
      <c r="A51" s="222"/>
      <c r="B51" s="301"/>
      <c r="C51" s="301"/>
      <c r="D51" s="227" t="s">
        <v>14</v>
      </c>
      <c r="E51" s="227" t="s">
        <v>14</v>
      </c>
      <c r="F51" s="227" t="s">
        <v>14</v>
      </c>
      <c r="G51" s="270" t="s">
        <v>14</v>
      </c>
      <c r="H51" s="270" t="s">
        <v>14</v>
      </c>
      <c r="I51" s="275" t="s">
        <v>196</v>
      </c>
      <c r="J51" s="191"/>
      <c r="K51" s="301"/>
      <c r="L51" s="301"/>
    </row>
    <row r="52" spans="1:12" ht="15">
      <c r="A52" s="222"/>
      <c r="B52" s="301"/>
      <c r="C52" s="301"/>
      <c r="D52" s="230"/>
      <c r="E52" s="230"/>
      <c r="F52" s="230"/>
      <c r="G52" s="230"/>
      <c r="H52" s="230"/>
      <c r="I52" s="218"/>
      <c r="J52" s="191"/>
      <c r="K52" s="301"/>
      <c r="L52" s="301"/>
    </row>
    <row r="53" spans="1:12" ht="15">
      <c r="A53" s="222"/>
      <c r="B53" s="295" t="s">
        <v>247</v>
      </c>
      <c r="C53" s="302"/>
      <c r="D53" s="227"/>
      <c r="E53" s="227"/>
      <c r="F53" s="227"/>
      <c r="G53" s="270"/>
      <c r="H53" s="270"/>
      <c r="I53" s="272"/>
      <c r="J53" s="191"/>
      <c r="K53" s="295" t="s">
        <v>247</v>
      </c>
      <c r="L53" s="302"/>
    </row>
    <row r="54" spans="1:12" ht="15">
      <c r="A54" s="222"/>
      <c r="B54" s="309"/>
      <c r="C54" s="309"/>
      <c r="D54" s="227"/>
      <c r="E54" s="227"/>
      <c r="F54" s="227"/>
      <c r="G54" s="270"/>
      <c r="H54" s="270"/>
      <c r="I54" s="272"/>
      <c r="J54" s="191"/>
      <c r="K54" s="309"/>
      <c r="L54" s="309"/>
    </row>
    <row r="55" spans="1:12" ht="15">
      <c r="A55" s="263" t="s">
        <v>248</v>
      </c>
      <c r="B55" s="315" t="s">
        <v>249</v>
      </c>
      <c r="C55" s="316"/>
      <c r="D55" s="252">
        <v>176920</v>
      </c>
      <c r="E55" s="252">
        <f>(D55/10*12)</f>
        <v>212304</v>
      </c>
      <c r="F55" s="252">
        <f>(E55/12)</f>
        <v>17692</v>
      </c>
      <c r="G55" s="274">
        <v>18857</v>
      </c>
      <c r="H55" s="274">
        <f>(G55*12)</f>
        <v>226284</v>
      </c>
      <c r="I55" s="273">
        <f>G55/188</f>
        <v>100.30319148936171</v>
      </c>
      <c r="J55" s="264"/>
      <c r="K55" s="315" t="s">
        <v>249</v>
      </c>
      <c r="L55" s="316"/>
    </row>
    <row r="56" spans="1:12" ht="15">
      <c r="A56" s="263"/>
      <c r="B56" s="307"/>
      <c r="C56" s="307"/>
      <c r="D56" s="252"/>
      <c r="E56" s="252"/>
      <c r="F56" s="252"/>
      <c r="G56" s="274"/>
      <c r="H56" s="274"/>
      <c r="I56" s="273"/>
      <c r="J56" s="264"/>
      <c r="K56" s="307"/>
      <c r="L56" s="307"/>
    </row>
    <row r="57" spans="1:12" ht="15">
      <c r="A57" s="222"/>
      <c r="B57" s="299"/>
      <c r="C57" s="299"/>
      <c r="D57" s="227" t="s">
        <v>14</v>
      </c>
      <c r="E57" s="227" t="s">
        <v>14</v>
      </c>
      <c r="F57" s="227" t="s">
        <v>14</v>
      </c>
      <c r="G57" s="270" t="s">
        <v>14</v>
      </c>
      <c r="H57" s="270" t="s">
        <v>14</v>
      </c>
      <c r="I57" s="275" t="s">
        <v>196</v>
      </c>
      <c r="J57" s="191"/>
      <c r="K57" s="299"/>
      <c r="L57" s="299"/>
    </row>
    <row r="58" spans="1:12" ht="15">
      <c r="A58" s="222"/>
      <c r="B58" s="301" t="s">
        <v>246</v>
      </c>
      <c r="C58" s="301"/>
      <c r="D58" s="230">
        <f aca="true" t="shared" si="10" ref="D58:I58">SUM(D55:D57)</f>
        <v>176920</v>
      </c>
      <c r="E58" s="230">
        <f t="shared" si="10"/>
        <v>212304</v>
      </c>
      <c r="F58" s="230">
        <f t="shared" si="10"/>
        <v>17692</v>
      </c>
      <c r="G58" s="230">
        <f t="shared" si="10"/>
        <v>18857</v>
      </c>
      <c r="H58" s="230">
        <f t="shared" si="10"/>
        <v>226284</v>
      </c>
      <c r="I58" s="218">
        <f t="shared" si="10"/>
        <v>100.30319148936171</v>
      </c>
      <c r="J58" s="191"/>
      <c r="K58" s="301" t="s">
        <v>246</v>
      </c>
      <c r="L58" s="301"/>
    </row>
    <row r="59" spans="1:12" ht="15">
      <c r="A59" s="222"/>
      <c r="B59" s="299"/>
      <c r="C59" s="299"/>
      <c r="D59" s="227" t="s">
        <v>14</v>
      </c>
      <c r="E59" s="227" t="s">
        <v>14</v>
      </c>
      <c r="F59" s="227" t="s">
        <v>14</v>
      </c>
      <c r="G59" s="270" t="s">
        <v>14</v>
      </c>
      <c r="H59" s="270" t="s">
        <v>14</v>
      </c>
      <c r="I59" s="275" t="s">
        <v>196</v>
      </c>
      <c r="J59" s="191"/>
      <c r="K59" s="299"/>
      <c r="L59" s="299"/>
    </row>
    <row r="60" spans="1:12" ht="15">
      <c r="A60" s="222"/>
      <c r="B60" s="299"/>
      <c r="C60" s="299"/>
      <c r="G60" s="269"/>
      <c r="H60" s="269"/>
      <c r="I60" s="269"/>
      <c r="J60" s="191"/>
      <c r="K60" s="299"/>
      <c r="L60" s="299"/>
    </row>
    <row r="61" spans="1:12" ht="15">
      <c r="A61" s="222"/>
      <c r="B61" s="302" t="s">
        <v>19</v>
      </c>
      <c r="C61" s="302"/>
      <c r="D61" s="227"/>
      <c r="E61" s="227"/>
      <c r="F61" s="227"/>
      <c r="G61" s="270"/>
      <c r="H61" s="270"/>
      <c r="I61" s="272"/>
      <c r="J61" s="191"/>
      <c r="K61" s="302" t="s">
        <v>19</v>
      </c>
      <c r="L61" s="302"/>
    </row>
    <row r="62" spans="1:12" ht="15">
      <c r="A62" s="203"/>
      <c r="B62" s="289"/>
      <c r="C62" s="289"/>
      <c r="D62" s="270"/>
      <c r="E62" s="227"/>
      <c r="F62" s="227"/>
      <c r="G62" s="270"/>
      <c r="H62" s="270"/>
      <c r="I62" s="272"/>
      <c r="J62" s="191"/>
      <c r="K62" s="309"/>
      <c r="L62" s="309"/>
    </row>
    <row r="63" spans="1:12" ht="15">
      <c r="A63" s="203" t="s">
        <v>165</v>
      </c>
      <c r="B63" s="303" t="s">
        <v>20</v>
      </c>
      <c r="C63" s="303"/>
      <c r="D63" s="270">
        <v>9577</v>
      </c>
      <c r="E63" s="227">
        <f>(D63/10*12)</f>
        <v>11492.400000000001</v>
      </c>
      <c r="F63" s="227">
        <f>(E63/12)</f>
        <v>957.7000000000002</v>
      </c>
      <c r="G63" s="270">
        <v>960</v>
      </c>
      <c r="H63" s="270">
        <f>(G63*12)</f>
        <v>11520</v>
      </c>
      <c r="I63" s="272">
        <f>G63/188</f>
        <v>5.1063829787234045</v>
      </c>
      <c r="J63" s="191"/>
      <c r="K63" s="317" t="s">
        <v>20</v>
      </c>
      <c r="L63" s="317"/>
    </row>
    <row r="64" spans="1:12" ht="15">
      <c r="A64" s="203" t="s">
        <v>137</v>
      </c>
      <c r="B64" s="303" t="s">
        <v>309</v>
      </c>
      <c r="C64" s="303"/>
      <c r="D64" s="270">
        <v>25084.94</v>
      </c>
      <c r="E64" s="227">
        <f>(D64/10*12)</f>
        <v>30101.927999999996</v>
      </c>
      <c r="F64" s="227">
        <f>(E64/12)</f>
        <v>2508.4939999999997</v>
      </c>
      <c r="G64" s="270">
        <v>2500</v>
      </c>
      <c r="H64" s="270">
        <f>(G64*12)</f>
        <v>30000</v>
      </c>
      <c r="I64" s="272">
        <f>G64/188</f>
        <v>13.297872340425531</v>
      </c>
      <c r="J64" s="191"/>
      <c r="K64" s="318" t="s">
        <v>213</v>
      </c>
      <c r="L64" s="317"/>
    </row>
    <row r="65" spans="1:12" ht="15">
      <c r="A65" s="203" t="s">
        <v>310</v>
      </c>
      <c r="B65" s="303" t="s">
        <v>311</v>
      </c>
      <c r="C65" s="303"/>
      <c r="D65" s="270">
        <v>2180.86</v>
      </c>
      <c r="E65" s="227">
        <f>(D65/10*12)</f>
        <v>2617.032</v>
      </c>
      <c r="F65" s="227">
        <f>(E65/12)</f>
        <v>218.086</v>
      </c>
      <c r="G65" s="270">
        <v>200</v>
      </c>
      <c r="H65" s="270">
        <f>(G65*12)</f>
        <v>2400</v>
      </c>
      <c r="I65" s="272">
        <f>G65/188</f>
        <v>1.0638297872340425</v>
      </c>
      <c r="J65" s="191"/>
      <c r="K65" s="318" t="s">
        <v>214</v>
      </c>
      <c r="L65" s="317"/>
    </row>
    <row r="66" spans="1:12" ht="15">
      <c r="A66" s="203" t="s">
        <v>312</v>
      </c>
      <c r="B66" s="239" t="s">
        <v>313</v>
      </c>
      <c r="C66" s="269"/>
      <c r="D66" s="270">
        <v>96.11</v>
      </c>
      <c r="E66" s="227">
        <f>(D66/10*12)</f>
        <v>115.33200000000001</v>
      </c>
      <c r="F66" s="227">
        <f>(E66/12)</f>
        <v>9.611</v>
      </c>
      <c r="G66" s="270">
        <v>8</v>
      </c>
      <c r="H66" s="270">
        <f>(G66*12)</f>
        <v>96</v>
      </c>
      <c r="I66" s="272">
        <f>G66/188</f>
        <v>0.0425531914893617</v>
      </c>
      <c r="J66" s="191"/>
      <c r="K66" s="317" t="s">
        <v>166</v>
      </c>
      <c r="L66" s="317"/>
    </row>
    <row r="67" spans="1:12" ht="15">
      <c r="A67" s="203"/>
      <c r="B67" s="300"/>
      <c r="C67" s="300"/>
      <c r="D67" s="227" t="s">
        <v>14</v>
      </c>
      <c r="E67" s="227" t="s">
        <v>14</v>
      </c>
      <c r="F67" s="227" t="s">
        <v>14</v>
      </c>
      <c r="G67" s="270" t="s">
        <v>14</v>
      </c>
      <c r="H67" s="270" t="s">
        <v>14</v>
      </c>
      <c r="I67" s="275" t="s">
        <v>196</v>
      </c>
      <c r="J67" s="191"/>
      <c r="K67" s="299"/>
      <c r="L67" s="299"/>
    </row>
    <row r="68" spans="1:12" ht="15">
      <c r="A68" s="222"/>
      <c r="B68" s="301" t="s">
        <v>21</v>
      </c>
      <c r="C68" s="301"/>
      <c r="D68" s="230">
        <f aca="true" t="shared" si="11" ref="D68:I68">SUM(D63:D67)</f>
        <v>36938.91</v>
      </c>
      <c r="E68" s="230">
        <f t="shared" si="11"/>
        <v>44326.691999999995</v>
      </c>
      <c r="F68" s="230">
        <f t="shared" si="11"/>
        <v>3693.8909999999996</v>
      </c>
      <c r="G68" s="230">
        <f t="shared" si="11"/>
        <v>3668</v>
      </c>
      <c r="H68" s="230">
        <f t="shared" si="11"/>
        <v>44016</v>
      </c>
      <c r="I68" s="218">
        <f t="shared" si="11"/>
        <v>19.51063829787234</v>
      </c>
      <c r="J68" s="191"/>
      <c r="K68" s="301" t="s">
        <v>21</v>
      </c>
      <c r="L68" s="301"/>
    </row>
    <row r="69" spans="1:12" ht="15">
      <c r="A69" s="222"/>
      <c r="B69" s="299"/>
      <c r="C69" s="299"/>
      <c r="D69" s="227" t="s">
        <v>14</v>
      </c>
      <c r="E69" s="227" t="s">
        <v>14</v>
      </c>
      <c r="F69" s="227" t="s">
        <v>14</v>
      </c>
      <c r="G69" s="270" t="s">
        <v>14</v>
      </c>
      <c r="H69" s="270" t="s">
        <v>14</v>
      </c>
      <c r="I69" s="275" t="s">
        <v>196</v>
      </c>
      <c r="J69" s="191"/>
      <c r="K69" s="299"/>
      <c r="L69" s="299"/>
    </row>
    <row r="70" spans="1:12" ht="15">
      <c r="A70" s="222"/>
      <c r="B70" s="299"/>
      <c r="C70" s="299"/>
      <c r="D70" s="252"/>
      <c r="E70" s="227"/>
      <c r="F70" s="227"/>
      <c r="G70" s="270"/>
      <c r="H70" s="270"/>
      <c r="I70" s="272"/>
      <c r="J70" s="191"/>
      <c r="K70" s="299"/>
      <c r="L70" s="299"/>
    </row>
    <row r="71" spans="1:12" ht="15">
      <c r="A71" s="222"/>
      <c r="B71" s="304" t="s">
        <v>167</v>
      </c>
      <c r="C71" s="304"/>
      <c r="D71" s="227"/>
      <c r="E71" s="227"/>
      <c r="F71" s="227"/>
      <c r="G71" s="270"/>
      <c r="H71" s="270"/>
      <c r="I71" s="272"/>
      <c r="J71" s="191"/>
      <c r="K71" s="304" t="s">
        <v>167</v>
      </c>
      <c r="L71" s="304"/>
    </row>
    <row r="72" spans="1:12" ht="15">
      <c r="A72" s="222"/>
      <c r="B72" s="299"/>
      <c r="C72" s="299"/>
      <c r="D72" s="270"/>
      <c r="E72" s="227"/>
      <c r="F72" s="227"/>
      <c r="G72" s="270"/>
      <c r="H72" s="270"/>
      <c r="I72" s="272"/>
      <c r="J72" s="191"/>
      <c r="K72" s="299"/>
      <c r="L72" s="299"/>
    </row>
    <row r="73" spans="1:12" ht="15">
      <c r="A73" s="203" t="s">
        <v>210</v>
      </c>
      <c r="B73" s="289" t="s">
        <v>240</v>
      </c>
      <c r="C73" s="289"/>
      <c r="D73" s="270">
        <v>160</v>
      </c>
      <c r="E73" s="227">
        <f aca="true" t="shared" si="12" ref="E73:E86">(D73/10*12)</f>
        <v>192</v>
      </c>
      <c r="F73" s="227">
        <f>(E73/12)</f>
        <v>16</v>
      </c>
      <c r="G73" s="270">
        <v>315</v>
      </c>
      <c r="H73" s="270">
        <f>(G73*12)</f>
        <v>3780</v>
      </c>
      <c r="I73" s="272">
        <f aca="true" t="shared" si="13" ref="I73:I86">G73/188</f>
        <v>1.675531914893617</v>
      </c>
      <c r="J73" s="191"/>
      <c r="K73" s="289" t="s">
        <v>211</v>
      </c>
      <c r="L73" s="309"/>
    </row>
    <row r="74" spans="1:12" ht="15">
      <c r="A74" s="203" t="s">
        <v>225</v>
      </c>
      <c r="B74" s="289" t="s">
        <v>314</v>
      </c>
      <c r="C74" s="289"/>
      <c r="D74" s="270">
        <v>82950</v>
      </c>
      <c r="E74" s="227">
        <f t="shared" si="12"/>
        <v>99540</v>
      </c>
      <c r="F74" s="227">
        <f>(E74/12)</f>
        <v>8295</v>
      </c>
      <c r="G74" s="270">
        <v>4000</v>
      </c>
      <c r="H74" s="270">
        <f>(G74*12)</f>
        <v>48000</v>
      </c>
      <c r="I74" s="272">
        <f t="shared" si="13"/>
        <v>21.27659574468085</v>
      </c>
      <c r="J74" s="191"/>
      <c r="K74" s="289" t="s">
        <v>212</v>
      </c>
      <c r="L74" s="309"/>
    </row>
    <row r="75" spans="1:12" ht="15">
      <c r="A75" s="203" t="s">
        <v>168</v>
      </c>
      <c r="B75" s="289" t="s">
        <v>315</v>
      </c>
      <c r="C75" s="289"/>
      <c r="D75" s="270">
        <v>1800</v>
      </c>
      <c r="E75" s="227">
        <f t="shared" si="12"/>
        <v>2160</v>
      </c>
      <c r="F75" s="227">
        <f>(E75/12)</f>
        <v>180</v>
      </c>
      <c r="G75" s="270">
        <v>175</v>
      </c>
      <c r="H75" s="270">
        <f>(G75*12)</f>
        <v>2100</v>
      </c>
      <c r="I75" s="272">
        <f t="shared" si="13"/>
        <v>0.9308510638297872</v>
      </c>
      <c r="J75" s="191"/>
      <c r="K75" s="289" t="s">
        <v>240</v>
      </c>
      <c r="L75" s="309"/>
    </row>
    <row r="76" spans="1:12" ht="15">
      <c r="A76" s="203" t="s">
        <v>215</v>
      </c>
      <c r="B76" s="289" t="s">
        <v>316</v>
      </c>
      <c r="C76" s="289"/>
      <c r="D76" s="270">
        <v>240</v>
      </c>
      <c r="E76" s="227">
        <f t="shared" si="12"/>
        <v>288</v>
      </c>
      <c r="F76" s="227">
        <f>(E76/12)</f>
        <v>24</v>
      </c>
      <c r="G76" s="270">
        <v>25</v>
      </c>
      <c r="H76" s="270">
        <f>(G76*12)</f>
        <v>300</v>
      </c>
      <c r="I76" s="272">
        <f t="shared" si="13"/>
        <v>0.13297872340425532</v>
      </c>
      <c r="J76" s="191"/>
      <c r="K76" s="289" t="s">
        <v>241</v>
      </c>
      <c r="L76" s="309"/>
    </row>
    <row r="77" spans="1:12" ht="15">
      <c r="A77" s="203" t="s">
        <v>169</v>
      </c>
      <c r="B77" s="289" t="s">
        <v>317</v>
      </c>
      <c r="C77" s="289"/>
      <c r="D77" s="270">
        <v>2277</v>
      </c>
      <c r="E77" s="227">
        <f t="shared" si="12"/>
        <v>2732.3999999999996</v>
      </c>
      <c r="F77" s="227">
        <f>(E77/12)</f>
        <v>227.69999999999996</v>
      </c>
      <c r="G77" s="270">
        <v>230</v>
      </c>
      <c r="H77" s="270">
        <f>(G77*12)</f>
        <v>2760</v>
      </c>
      <c r="I77" s="272">
        <f t="shared" si="13"/>
        <v>1.2234042553191489</v>
      </c>
      <c r="J77" s="191"/>
      <c r="K77" s="289" t="s">
        <v>226</v>
      </c>
      <c r="L77" s="289"/>
    </row>
    <row r="78" spans="1:12" ht="15">
      <c r="A78" s="203" t="s">
        <v>318</v>
      </c>
      <c r="B78" s="295" t="s">
        <v>226</v>
      </c>
      <c r="C78" s="295"/>
      <c r="D78" s="270">
        <v>750</v>
      </c>
      <c r="E78" s="252">
        <f t="shared" si="12"/>
        <v>900</v>
      </c>
      <c r="F78" s="252">
        <f aca="true" t="shared" si="14" ref="F78:F84">(E78/12)</f>
        <v>75</v>
      </c>
      <c r="G78" s="270">
        <v>75</v>
      </c>
      <c r="H78" s="274">
        <f aca="true" t="shared" si="15" ref="H78:H84">(G78*12)</f>
        <v>900</v>
      </c>
      <c r="I78" s="273">
        <f t="shared" si="13"/>
        <v>0.39893617021276595</v>
      </c>
      <c r="J78" s="264"/>
      <c r="K78" s="307" t="s">
        <v>205</v>
      </c>
      <c r="L78" s="319"/>
    </row>
    <row r="79" spans="1:12" ht="15">
      <c r="A79" s="203" t="s">
        <v>319</v>
      </c>
      <c r="B79" s="303" t="s">
        <v>320</v>
      </c>
      <c r="C79" s="303"/>
      <c r="D79" s="270">
        <v>110</v>
      </c>
      <c r="E79" s="252">
        <f t="shared" si="12"/>
        <v>132</v>
      </c>
      <c r="F79" s="252">
        <f>(E79/12)</f>
        <v>11</v>
      </c>
      <c r="G79" s="270">
        <v>20</v>
      </c>
      <c r="H79" s="274">
        <f>(G79*12)</f>
        <v>240</v>
      </c>
      <c r="I79" s="273">
        <f t="shared" si="13"/>
        <v>0.10638297872340426</v>
      </c>
      <c r="J79" s="264"/>
      <c r="K79" s="315" t="s">
        <v>216</v>
      </c>
      <c r="L79" s="315"/>
    </row>
    <row r="80" spans="1:12" ht="15">
      <c r="A80" s="203" t="s">
        <v>206</v>
      </c>
      <c r="B80" s="303" t="s">
        <v>171</v>
      </c>
      <c r="C80" s="303"/>
      <c r="D80" s="270">
        <v>1720</v>
      </c>
      <c r="E80" s="252">
        <f t="shared" si="12"/>
        <v>2064</v>
      </c>
      <c r="F80" s="252">
        <f t="shared" si="14"/>
        <v>172</v>
      </c>
      <c r="G80" s="270">
        <v>175</v>
      </c>
      <c r="H80" s="274">
        <f t="shared" si="15"/>
        <v>2100</v>
      </c>
      <c r="I80" s="273">
        <f t="shared" si="13"/>
        <v>0.9308510638297872</v>
      </c>
      <c r="J80" s="264"/>
      <c r="K80" s="315" t="s">
        <v>200</v>
      </c>
      <c r="L80" s="316"/>
    </row>
    <row r="81" spans="1:12" ht="15">
      <c r="A81" s="203" t="s">
        <v>321</v>
      </c>
      <c r="B81" s="303" t="s">
        <v>322</v>
      </c>
      <c r="C81" s="303"/>
      <c r="D81" s="270">
        <v>1790</v>
      </c>
      <c r="E81" s="252">
        <f t="shared" si="12"/>
        <v>2148</v>
      </c>
      <c r="F81" s="252">
        <f t="shared" si="14"/>
        <v>179</v>
      </c>
      <c r="G81" s="270">
        <v>185</v>
      </c>
      <c r="H81" s="274">
        <f t="shared" si="15"/>
        <v>2220</v>
      </c>
      <c r="I81" s="273">
        <f t="shared" si="13"/>
        <v>0.9840425531914894</v>
      </c>
      <c r="J81" s="264"/>
      <c r="K81" s="316" t="s">
        <v>170</v>
      </c>
      <c r="L81" s="316"/>
    </row>
    <row r="82" spans="1:12" ht="15">
      <c r="A82" s="203" t="s">
        <v>217</v>
      </c>
      <c r="B82" s="303" t="s">
        <v>323</v>
      </c>
      <c r="C82" s="303"/>
      <c r="D82" s="270">
        <v>418.74</v>
      </c>
      <c r="E82" s="252">
        <f t="shared" si="12"/>
        <v>502.48800000000006</v>
      </c>
      <c r="F82" s="252">
        <f>(E82/12)</f>
        <v>41.874</v>
      </c>
      <c r="G82" s="270">
        <v>50</v>
      </c>
      <c r="H82" s="274">
        <f>(G82*12)</f>
        <v>600</v>
      </c>
      <c r="I82" s="273">
        <f t="shared" si="13"/>
        <v>0.26595744680851063</v>
      </c>
      <c r="J82" s="264"/>
      <c r="K82" s="315" t="s">
        <v>269</v>
      </c>
      <c r="L82" s="315"/>
    </row>
    <row r="83" spans="1:12" ht="15">
      <c r="A83" s="203" t="s">
        <v>282</v>
      </c>
      <c r="B83" s="303" t="s">
        <v>170</v>
      </c>
      <c r="C83" s="303"/>
      <c r="D83" s="270">
        <v>2324.81</v>
      </c>
      <c r="E83" s="252">
        <f t="shared" si="12"/>
        <v>2789.772</v>
      </c>
      <c r="F83" s="252">
        <f t="shared" si="14"/>
        <v>232.481</v>
      </c>
      <c r="G83" s="270">
        <v>250</v>
      </c>
      <c r="H83" s="274">
        <f t="shared" si="15"/>
        <v>3000</v>
      </c>
      <c r="I83" s="273">
        <f t="shared" si="13"/>
        <v>1.3297872340425532</v>
      </c>
      <c r="J83" s="266"/>
      <c r="K83" s="316" t="s">
        <v>171</v>
      </c>
      <c r="L83" s="316"/>
    </row>
    <row r="84" spans="1:12" ht="15">
      <c r="A84" s="203" t="s">
        <v>218</v>
      </c>
      <c r="B84" s="303" t="s">
        <v>239</v>
      </c>
      <c r="C84" s="303"/>
      <c r="D84" s="270">
        <v>4061.86</v>
      </c>
      <c r="E84" s="252">
        <f t="shared" si="12"/>
        <v>4874.232</v>
      </c>
      <c r="F84" s="252">
        <f t="shared" si="14"/>
        <v>406.186</v>
      </c>
      <c r="G84" s="270">
        <v>407</v>
      </c>
      <c r="H84" s="274">
        <f t="shared" si="15"/>
        <v>4884</v>
      </c>
      <c r="I84" s="273">
        <f t="shared" si="13"/>
        <v>2.1648936170212765</v>
      </c>
      <c r="J84" s="264"/>
      <c r="K84" s="316" t="s">
        <v>172</v>
      </c>
      <c r="L84" s="316"/>
    </row>
    <row r="85" spans="1:12" ht="15">
      <c r="A85" s="203" t="s">
        <v>173</v>
      </c>
      <c r="B85" s="303" t="s">
        <v>174</v>
      </c>
      <c r="C85" s="303"/>
      <c r="D85" s="270">
        <v>1200</v>
      </c>
      <c r="E85" s="252">
        <f t="shared" si="12"/>
        <v>1440</v>
      </c>
      <c r="F85" s="252">
        <f>(E85/12)</f>
        <v>120</v>
      </c>
      <c r="G85" s="270">
        <v>0</v>
      </c>
      <c r="H85" s="274">
        <f>(G85*12)</f>
        <v>0</v>
      </c>
      <c r="I85" s="273">
        <f t="shared" si="13"/>
        <v>0</v>
      </c>
      <c r="J85" s="264"/>
      <c r="K85" s="315" t="s">
        <v>194</v>
      </c>
      <c r="L85" s="316"/>
    </row>
    <row r="86" spans="1:12" ht="15">
      <c r="A86" s="203" t="s">
        <v>324</v>
      </c>
      <c r="B86" s="303" t="s">
        <v>325</v>
      </c>
      <c r="C86" s="303"/>
      <c r="D86" s="270">
        <v>250</v>
      </c>
      <c r="E86" s="252">
        <f t="shared" si="12"/>
        <v>300</v>
      </c>
      <c r="F86" s="252">
        <f>(E86/12)</f>
        <v>25</v>
      </c>
      <c r="G86" s="270">
        <v>25</v>
      </c>
      <c r="H86" s="274">
        <f>(G86*12)</f>
        <v>300</v>
      </c>
      <c r="I86" s="273">
        <f t="shared" si="13"/>
        <v>0.13297872340425532</v>
      </c>
      <c r="J86" s="264"/>
      <c r="K86" s="315" t="s">
        <v>175</v>
      </c>
      <c r="L86" s="315"/>
    </row>
    <row r="87" spans="1:12" ht="15">
      <c r="A87" s="222"/>
      <c r="B87" s="311"/>
      <c r="C87" s="311"/>
      <c r="D87" s="252" t="s">
        <v>14</v>
      </c>
      <c r="E87" s="252" t="s">
        <v>14</v>
      </c>
      <c r="F87" s="252" t="s">
        <v>14</v>
      </c>
      <c r="G87" s="276" t="s">
        <v>196</v>
      </c>
      <c r="H87" s="274" t="s">
        <v>14</v>
      </c>
      <c r="I87" s="277" t="s">
        <v>196</v>
      </c>
      <c r="J87" s="264"/>
      <c r="K87" s="311"/>
      <c r="L87" s="311"/>
    </row>
    <row r="88" spans="1:12" ht="15">
      <c r="A88" s="222"/>
      <c r="B88" s="301" t="s">
        <v>176</v>
      </c>
      <c r="C88" s="301"/>
      <c r="D88" s="230">
        <f aca="true" t="shared" si="16" ref="D88:I88">SUM(D73:D87)</f>
        <v>100052.41</v>
      </c>
      <c r="E88" s="230">
        <f t="shared" si="16"/>
        <v>120062.89199999999</v>
      </c>
      <c r="F88" s="230">
        <f t="shared" si="16"/>
        <v>10005.241</v>
      </c>
      <c r="G88" s="230">
        <f t="shared" si="16"/>
        <v>5932</v>
      </c>
      <c r="H88" s="230">
        <f t="shared" si="16"/>
        <v>71184</v>
      </c>
      <c r="I88" s="218">
        <f t="shared" si="16"/>
        <v>31.55319148936171</v>
      </c>
      <c r="J88" s="191"/>
      <c r="K88" s="301" t="s">
        <v>176</v>
      </c>
      <c r="L88" s="301"/>
    </row>
    <row r="89" spans="1:12" ht="15">
      <c r="A89" s="222"/>
      <c r="B89" s="299"/>
      <c r="C89" s="299"/>
      <c r="D89" s="227" t="s">
        <v>14</v>
      </c>
      <c r="E89" s="227" t="s">
        <v>14</v>
      </c>
      <c r="F89" s="227" t="s">
        <v>14</v>
      </c>
      <c r="G89" s="270" t="s">
        <v>14</v>
      </c>
      <c r="H89" s="270" t="s">
        <v>14</v>
      </c>
      <c r="I89" s="275" t="s">
        <v>196</v>
      </c>
      <c r="J89" s="191"/>
      <c r="K89" s="299"/>
      <c r="L89" s="299"/>
    </row>
    <row r="90" spans="1:12" ht="15">
      <c r="A90" s="222"/>
      <c r="B90" s="222"/>
      <c r="C90" s="222"/>
      <c r="D90" s="252"/>
      <c r="E90" s="227"/>
      <c r="F90" s="227"/>
      <c r="G90" s="270"/>
      <c r="H90" s="270"/>
      <c r="I90" s="275"/>
      <c r="J90" s="191"/>
      <c r="K90" s="222"/>
      <c r="L90" s="222"/>
    </row>
    <row r="91" spans="1:12" ht="15">
      <c r="A91" s="222"/>
      <c r="B91" s="304" t="s">
        <v>177</v>
      </c>
      <c r="C91" s="304"/>
      <c r="D91" s="227"/>
      <c r="E91" s="227"/>
      <c r="F91" s="227"/>
      <c r="G91" s="270"/>
      <c r="H91" s="270"/>
      <c r="I91" s="272"/>
      <c r="J91" s="191"/>
      <c r="K91" s="304" t="s">
        <v>177</v>
      </c>
      <c r="L91" s="304"/>
    </row>
    <row r="92" spans="1:12" ht="15">
      <c r="A92" s="222"/>
      <c r="B92" s="299"/>
      <c r="C92" s="299"/>
      <c r="D92" s="227"/>
      <c r="E92" s="227"/>
      <c r="F92" s="227"/>
      <c r="G92" s="270" t="s">
        <v>0</v>
      </c>
      <c r="H92" s="270"/>
      <c r="I92" s="272"/>
      <c r="J92" s="191"/>
      <c r="K92" s="299"/>
      <c r="L92" s="299"/>
    </row>
    <row r="93" spans="1:12" ht="15">
      <c r="A93" s="222" t="s">
        <v>178</v>
      </c>
      <c r="B93" s="302" t="s">
        <v>179</v>
      </c>
      <c r="C93" s="302"/>
      <c r="D93" s="270">
        <v>3800</v>
      </c>
      <c r="E93" s="227">
        <f>(D93/10*12)</f>
        <v>4560</v>
      </c>
      <c r="F93" s="227">
        <f>(E93/12)</f>
        <v>380</v>
      </c>
      <c r="G93" s="270">
        <v>475</v>
      </c>
      <c r="H93" s="270">
        <f>(G93*12)</f>
        <v>5700</v>
      </c>
      <c r="I93" s="272">
        <f>G93/188</f>
        <v>2.526595744680851</v>
      </c>
      <c r="J93" s="191"/>
      <c r="K93" s="302" t="s">
        <v>179</v>
      </c>
      <c r="L93" s="302"/>
    </row>
    <row r="94" spans="1:12" ht="15">
      <c r="A94" s="222" t="s">
        <v>180</v>
      </c>
      <c r="B94" s="302" t="s">
        <v>181</v>
      </c>
      <c r="C94" s="302"/>
      <c r="D94" s="270">
        <v>150</v>
      </c>
      <c r="E94" s="227">
        <f>(D94/10*12)</f>
        <v>180</v>
      </c>
      <c r="F94" s="227">
        <f>(E94/12)</f>
        <v>15</v>
      </c>
      <c r="G94" s="270">
        <v>50</v>
      </c>
      <c r="H94" s="270">
        <f>(G94*12)</f>
        <v>600</v>
      </c>
      <c r="I94" s="272">
        <f>G94/188</f>
        <v>0.26595744680851063</v>
      </c>
      <c r="J94" s="191"/>
      <c r="K94" s="302" t="s">
        <v>181</v>
      </c>
      <c r="L94" s="302"/>
    </row>
    <row r="95" spans="1:12" ht="15">
      <c r="A95" s="222" t="s">
        <v>182</v>
      </c>
      <c r="B95" s="302" t="s">
        <v>183</v>
      </c>
      <c r="C95" s="302"/>
      <c r="D95" s="270">
        <v>2700</v>
      </c>
      <c r="E95" s="227">
        <f>(D95/10*12)</f>
        <v>3240</v>
      </c>
      <c r="F95" s="227">
        <f>(E95/12)</f>
        <v>270</v>
      </c>
      <c r="G95" s="270">
        <v>200</v>
      </c>
      <c r="H95" s="270">
        <f>(G95*12)</f>
        <v>2400</v>
      </c>
      <c r="I95" s="272">
        <f>G95/188</f>
        <v>1.0638297872340425</v>
      </c>
      <c r="J95" s="191"/>
      <c r="K95" s="302" t="s">
        <v>183</v>
      </c>
      <c r="L95" s="302"/>
    </row>
    <row r="96" spans="1:12" ht="15">
      <c r="A96" s="203" t="s">
        <v>202</v>
      </c>
      <c r="B96" s="295" t="s">
        <v>238</v>
      </c>
      <c r="C96" s="295"/>
      <c r="D96" s="270">
        <v>300</v>
      </c>
      <c r="E96" s="227">
        <f>(D96/10*12)</f>
        <v>360</v>
      </c>
      <c r="F96" s="227">
        <f>(E96/12)</f>
        <v>30</v>
      </c>
      <c r="G96" s="270">
        <v>30</v>
      </c>
      <c r="H96" s="270">
        <f>(G96*12)</f>
        <v>360</v>
      </c>
      <c r="I96" s="272">
        <f>G96/188</f>
        <v>0.1595744680851064</v>
      </c>
      <c r="J96" s="191"/>
      <c r="K96" s="295" t="s">
        <v>238</v>
      </c>
      <c r="L96" s="295"/>
    </row>
    <row r="97" spans="1:12" ht="15">
      <c r="A97" s="222"/>
      <c r="B97" s="299"/>
      <c r="C97" s="299"/>
      <c r="D97" s="227" t="s">
        <v>14</v>
      </c>
      <c r="E97" s="227" t="s">
        <v>14</v>
      </c>
      <c r="F97" s="227" t="s">
        <v>14</v>
      </c>
      <c r="G97" s="278" t="s">
        <v>196</v>
      </c>
      <c r="H97" s="270" t="s">
        <v>14</v>
      </c>
      <c r="I97" s="275" t="s">
        <v>196</v>
      </c>
      <c r="J97" s="191"/>
      <c r="K97" s="299"/>
      <c r="L97" s="299"/>
    </row>
    <row r="98" spans="1:12" ht="15">
      <c r="A98" s="222"/>
      <c r="B98" s="301" t="s">
        <v>184</v>
      </c>
      <c r="C98" s="301"/>
      <c r="D98" s="230">
        <f aca="true" t="shared" si="17" ref="D98:I98">SUM(D93:D97)</f>
        <v>6950</v>
      </c>
      <c r="E98" s="230">
        <f t="shared" si="17"/>
        <v>8340</v>
      </c>
      <c r="F98" s="230">
        <f t="shared" si="17"/>
        <v>695</v>
      </c>
      <c r="G98" s="230">
        <f t="shared" si="17"/>
        <v>755</v>
      </c>
      <c r="H98" s="230">
        <f t="shared" si="17"/>
        <v>9060</v>
      </c>
      <c r="I98" s="218">
        <f t="shared" si="17"/>
        <v>4.015957446808511</v>
      </c>
      <c r="J98" s="191"/>
      <c r="K98" s="301" t="s">
        <v>184</v>
      </c>
      <c r="L98" s="301"/>
    </row>
    <row r="99" spans="1:12" ht="15">
      <c r="A99" s="222"/>
      <c r="B99" s="299"/>
      <c r="C99" s="299"/>
      <c r="D99" s="227" t="s">
        <v>14</v>
      </c>
      <c r="E99" s="227" t="s">
        <v>14</v>
      </c>
      <c r="F99" s="227" t="s">
        <v>14</v>
      </c>
      <c r="G99" s="270" t="s">
        <v>14</v>
      </c>
      <c r="H99" s="270" t="s">
        <v>14</v>
      </c>
      <c r="I99" s="275" t="s">
        <v>196</v>
      </c>
      <c r="J99" s="191"/>
      <c r="K99" s="299"/>
      <c r="L99" s="299"/>
    </row>
    <row r="100" spans="1:12" ht="15">
      <c r="A100" s="222"/>
      <c r="B100" s="299"/>
      <c r="C100" s="299"/>
      <c r="D100" s="252"/>
      <c r="E100" s="227"/>
      <c r="F100" s="227"/>
      <c r="G100" s="270"/>
      <c r="H100" s="270"/>
      <c r="I100" s="272"/>
      <c r="J100" s="191"/>
      <c r="K100" s="299"/>
      <c r="L100" s="299"/>
    </row>
    <row r="101" spans="1:12" ht="15">
      <c r="A101" s="222"/>
      <c r="B101" s="304" t="s">
        <v>193</v>
      </c>
      <c r="C101" s="304"/>
      <c r="D101" s="227"/>
      <c r="E101" s="227"/>
      <c r="F101" s="227"/>
      <c r="G101" s="270"/>
      <c r="H101" s="270"/>
      <c r="I101" s="272"/>
      <c r="J101" s="191"/>
      <c r="K101" s="304" t="s">
        <v>193</v>
      </c>
      <c r="L101" s="304"/>
    </row>
    <row r="102" spans="1:12" ht="15">
      <c r="A102" s="222"/>
      <c r="B102" s="299"/>
      <c r="C102" s="299"/>
      <c r="D102" s="227"/>
      <c r="E102" s="227"/>
      <c r="F102" s="227"/>
      <c r="G102" s="270"/>
      <c r="H102" s="270"/>
      <c r="I102" s="272"/>
      <c r="J102" s="191"/>
      <c r="K102" s="299"/>
      <c r="L102" s="299"/>
    </row>
    <row r="103" spans="1:12" ht="15">
      <c r="A103" s="271" t="s">
        <v>326</v>
      </c>
      <c r="B103" s="295" t="s">
        <v>146</v>
      </c>
      <c r="C103" s="295"/>
      <c r="D103" s="231">
        <v>34675</v>
      </c>
      <c r="E103" s="227">
        <f>(D103/10*12)</f>
        <v>41610</v>
      </c>
      <c r="F103" s="227">
        <f>(E103/12)</f>
        <v>3467.5</v>
      </c>
      <c r="G103" s="270">
        <v>4500</v>
      </c>
      <c r="H103" s="270">
        <f>(G103*12)</f>
        <v>54000</v>
      </c>
      <c r="I103" s="272">
        <f>G103/188</f>
        <v>23.93617021276596</v>
      </c>
      <c r="J103" s="191"/>
      <c r="K103" s="302" t="s">
        <v>146</v>
      </c>
      <c r="L103" s="302"/>
    </row>
    <row r="104" spans="1:12" ht="15">
      <c r="A104" s="203" t="s">
        <v>22</v>
      </c>
      <c r="B104" s="295" t="s">
        <v>185</v>
      </c>
      <c r="C104" s="295"/>
      <c r="D104" s="231">
        <v>-1700</v>
      </c>
      <c r="E104" s="227">
        <f>(D104/10*12)</f>
        <v>-2040</v>
      </c>
      <c r="F104" s="227">
        <f>(E104/12)</f>
        <v>-170</v>
      </c>
      <c r="G104" s="270">
        <v>275</v>
      </c>
      <c r="H104" s="270">
        <f>(G104*12)</f>
        <v>3300</v>
      </c>
      <c r="I104" s="272">
        <f>G104/188</f>
        <v>1.4627659574468086</v>
      </c>
      <c r="J104" s="191"/>
      <c r="K104" s="302" t="s">
        <v>185</v>
      </c>
      <c r="L104" s="302"/>
    </row>
    <row r="105" spans="1:12" ht="15">
      <c r="A105" s="203" t="s">
        <v>74</v>
      </c>
      <c r="B105" s="295" t="s">
        <v>151</v>
      </c>
      <c r="C105" s="295"/>
      <c r="D105" s="231">
        <v>4520</v>
      </c>
      <c r="E105" s="252">
        <f>(D105/10*12)</f>
        <v>5424</v>
      </c>
      <c r="F105" s="252">
        <f>(E105/12)</f>
        <v>452</v>
      </c>
      <c r="G105" s="270">
        <v>690</v>
      </c>
      <c r="H105" s="274">
        <f>(G105*12)</f>
        <v>8280</v>
      </c>
      <c r="I105" s="273">
        <f>G105/188</f>
        <v>3.6702127659574466</v>
      </c>
      <c r="J105" s="264"/>
      <c r="K105" s="319" t="s">
        <v>147</v>
      </c>
      <c r="L105" s="319"/>
    </row>
    <row r="106" spans="1:12" ht="15">
      <c r="A106" s="203" t="s">
        <v>203</v>
      </c>
      <c r="B106" s="295" t="s">
        <v>327</v>
      </c>
      <c r="C106" s="295"/>
      <c r="D106" s="231">
        <v>8120.63</v>
      </c>
      <c r="E106" s="252">
        <f>(D106/10*12)</f>
        <v>9744.756</v>
      </c>
      <c r="F106" s="252">
        <f>(E106/12)</f>
        <v>812.063</v>
      </c>
      <c r="G106" s="270">
        <v>425</v>
      </c>
      <c r="H106" s="274">
        <f>(G106*12)</f>
        <v>5100</v>
      </c>
      <c r="I106" s="273">
        <f>G106/188</f>
        <v>2.2606382978723403</v>
      </c>
      <c r="J106" s="266"/>
      <c r="K106" s="319" t="s">
        <v>151</v>
      </c>
      <c r="L106" s="319"/>
    </row>
    <row r="107" spans="1:12" ht="15">
      <c r="A107" s="222"/>
      <c r="B107" s="311"/>
      <c r="C107" s="311"/>
      <c r="D107" s="252" t="s">
        <v>14</v>
      </c>
      <c r="E107" s="252" t="s">
        <v>14</v>
      </c>
      <c r="F107" s="252" t="s">
        <v>14</v>
      </c>
      <c r="G107" s="274" t="s">
        <v>14</v>
      </c>
      <c r="H107" s="274" t="s">
        <v>14</v>
      </c>
      <c r="I107" s="277" t="s">
        <v>196</v>
      </c>
      <c r="J107" s="264"/>
      <c r="K107" s="311"/>
      <c r="L107" s="311"/>
    </row>
    <row r="108" spans="1:12" ht="15">
      <c r="A108" s="222"/>
      <c r="B108" s="310" t="s">
        <v>23</v>
      </c>
      <c r="C108" s="310"/>
      <c r="D108" s="267">
        <f aca="true" t="shared" si="18" ref="D108:I108">SUM(D103:D107)</f>
        <v>45615.63</v>
      </c>
      <c r="E108" s="267">
        <f t="shared" si="18"/>
        <v>54738.756</v>
      </c>
      <c r="F108" s="267">
        <f t="shared" si="18"/>
        <v>4561.563</v>
      </c>
      <c r="G108" s="267">
        <f t="shared" si="18"/>
        <v>5890</v>
      </c>
      <c r="H108" s="267">
        <f t="shared" si="18"/>
        <v>70680</v>
      </c>
      <c r="I108" s="268">
        <f t="shared" si="18"/>
        <v>31.329787234042556</v>
      </c>
      <c r="J108" s="264"/>
      <c r="K108" s="310" t="s">
        <v>23</v>
      </c>
      <c r="L108" s="310"/>
    </row>
    <row r="109" spans="1:12" ht="15">
      <c r="A109" s="222"/>
      <c r="B109" s="311"/>
      <c r="C109" s="311"/>
      <c r="D109" s="252" t="s">
        <v>14</v>
      </c>
      <c r="E109" s="252" t="s">
        <v>14</v>
      </c>
      <c r="F109" s="252" t="s">
        <v>14</v>
      </c>
      <c r="G109" s="274" t="s">
        <v>14</v>
      </c>
      <c r="H109" s="274" t="s">
        <v>14</v>
      </c>
      <c r="I109" s="277" t="s">
        <v>196</v>
      </c>
      <c r="J109" s="264"/>
      <c r="K109" s="311"/>
      <c r="L109" s="311"/>
    </row>
    <row r="110" spans="1:12" ht="15">
      <c r="A110" s="222"/>
      <c r="B110" s="311"/>
      <c r="C110" s="311"/>
      <c r="D110" s="252"/>
      <c r="E110" s="252"/>
      <c r="F110" s="252"/>
      <c r="G110" s="274"/>
      <c r="H110" s="274"/>
      <c r="I110" s="273"/>
      <c r="J110" s="264"/>
      <c r="K110" s="311"/>
      <c r="L110" s="311"/>
    </row>
    <row r="111" spans="1:12" ht="15">
      <c r="A111" s="222"/>
      <c r="B111" s="301" t="s">
        <v>186</v>
      </c>
      <c r="C111" s="301"/>
      <c r="D111" s="230">
        <f aca="true" t="shared" si="19" ref="D111:I111">SUM(D50,D58,D88,D68,D98,D108)</f>
        <v>555993.75</v>
      </c>
      <c r="E111" s="230">
        <f t="shared" si="19"/>
        <v>667192.5000000001</v>
      </c>
      <c r="F111" s="230">
        <f t="shared" si="19"/>
        <v>55599.37500000001</v>
      </c>
      <c r="G111" s="230">
        <f t="shared" si="19"/>
        <v>54840</v>
      </c>
      <c r="H111" s="230">
        <f t="shared" si="19"/>
        <v>658080</v>
      </c>
      <c r="I111" s="218">
        <f t="shared" si="19"/>
        <v>291.7021276595745</v>
      </c>
      <c r="J111" s="191"/>
      <c r="K111" s="301" t="s">
        <v>186</v>
      </c>
      <c r="L111" s="301"/>
    </row>
    <row r="112" spans="1:12" ht="15">
      <c r="A112" s="222"/>
      <c r="B112" s="299"/>
      <c r="C112" s="299"/>
      <c r="D112" s="227" t="s">
        <v>14</v>
      </c>
      <c r="E112" s="227" t="s">
        <v>14</v>
      </c>
      <c r="F112" s="227" t="s">
        <v>14</v>
      </c>
      <c r="G112" s="270" t="s">
        <v>14</v>
      </c>
      <c r="H112" s="270" t="s">
        <v>14</v>
      </c>
      <c r="I112" s="275" t="s">
        <v>196</v>
      </c>
      <c r="J112" s="191"/>
      <c r="K112" s="299"/>
      <c r="L112" s="299"/>
    </row>
    <row r="113" spans="1:12" ht="15">
      <c r="A113" s="222"/>
      <c r="B113" s="299"/>
      <c r="C113" s="299"/>
      <c r="D113" s="252"/>
      <c r="E113" s="227"/>
      <c r="F113" s="227"/>
      <c r="G113" s="270"/>
      <c r="H113" s="270"/>
      <c r="I113" s="272"/>
      <c r="J113" s="191"/>
      <c r="K113" s="299"/>
      <c r="L113" s="299"/>
    </row>
    <row r="114" spans="1:12" ht="15">
      <c r="A114" s="222"/>
      <c r="B114" s="308" t="s">
        <v>187</v>
      </c>
      <c r="C114" s="308"/>
      <c r="D114" s="227"/>
      <c r="E114" s="227"/>
      <c r="F114" s="227"/>
      <c r="G114" s="270"/>
      <c r="H114" s="270"/>
      <c r="I114" s="272"/>
      <c r="J114" s="191"/>
      <c r="K114" s="308" t="s">
        <v>187</v>
      </c>
      <c r="L114" s="308"/>
    </row>
    <row r="115" spans="1:12" ht="15">
      <c r="A115" s="222"/>
      <c r="B115" s="309"/>
      <c r="C115" s="309"/>
      <c r="D115" s="227"/>
      <c r="E115" s="227"/>
      <c r="F115" s="227"/>
      <c r="G115" s="270"/>
      <c r="H115" s="270"/>
      <c r="I115" s="272"/>
      <c r="J115" s="191"/>
      <c r="K115" s="309"/>
      <c r="L115" s="309"/>
    </row>
    <row r="116" spans="1:12" ht="15">
      <c r="A116" s="203" t="s">
        <v>208</v>
      </c>
      <c r="B116" s="307" t="s">
        <v>207</v>
      </c>
      <c r="C116" s="307"/>
      <c r="D116" s="227">
        <v>80000</v>
      </c>
      <c r="E116" s="227">
        <f>(D116/10*12)</f>
        <v>96000</v>
      </c>
      <c r="F116" s="227">
        <f>(E116/12)</f>
        <v>8000</v>
      </c>
      <c r="G116" s="270">
        <v>5000</v>
      </c>
      <c r="H116" s="270">
        <f>(G116*12)</f>
        <v>60000</v>
      </c>
      <c r="I116" s="272">
        <f>G116/188</f>
        <v>26.595744680851062</v>
      </c>
      <c r="J116" s="210"/>
      <c r="K116" s="307" t="s">
        <v>207</v>
      </c>
      <c r="L116" s="307"/>
    </row>
    <row r="117" spans="1:12" ht="15.75" customHeight="1">
      <c r="A117" s="203" t="s">
        <v>229</v>
      </c>
      <c r="B117" s="295" t="s">
        <v>230</v>
      </c>
      <c r="C117" s="306"/>
      <c r="D117" s="227">
        <v>0</v>
      </c>
      <c r="E117" s="227">
        <f>(D117/10*12)</f>
        <v>0</v>
      </c>
      <c r="F117" s="227">
        <f>(E117/12)</f>
        <v>0</v>
      </c>
      <c r="G117" s="270">
        <v>0</v>
      </c>
      <c r="H117" s="270">
        <f>(G117*12)</f>
        <v>0</v>
      </c>
      <c r="I117" s="272">
        <f>G117/188</f>
        <v>0</v>
      </c>
      <c r="J117" s="210"/>
      <c r="K117" s="295" t="s">
        <v>230</v>
      </c>
      <c r="L117" s="306"/>
    </row>
    <row r="118" spans="1:12" ht="15.75" customHeight="1">
      <c r="A118" s="203" t="s">
        <v>219</v>
      </c>
      <c r="B118" s="307" t="s">
        <v>222</v>
      </c>
      <c r="C118" s="307"/>
      <c r="D118" s="227">
        <v>0</v>
      </c>
      <c r="E118" s="227">
        <f>(D118/10*12)</f>
        <v>0</v>
      </c>
      <c r="F118" s="227">
        <f>(E118/12)</f>
        <v>0</v>
      </c>
      <c r="G118" s="270">
        <v>0</v>
      </c>
      <c r="H118" s="270">
        <f>(G118*12)</f>
        <v>0</v>
      </c>
      <c r="I118" s="272">
        <f>G118/188</f>
        <v>0</v>
      </c>
      <c r="J118" s="210"/>
      <c r="K118" s="307" t="s">
        <v>222</v>
      </c>
      <c r="L118" s="307"/>
    </row>
    <row r="119" spans="1:12" ht="15">
      <c r="A119" s="203" t="s">
        <v>220</v>
      </c>
      <c r="B119" s="295" t="s">
        <v>221</v>
      </c>
      <c r="C119" s="295"/>
      <c r="D119" s="227">
        <v>0</v>
      </c>
      <c r="E119" s="227">
        <f>(D119/10*12)</f>
        <v>0</v>
      </c>
      <c r="F119" s="227">
        <f>(E119/12)</f>
        <v>0</v>
      </c>
      <c r="G119" s="270">
        <v>0</v>
      </c>
      <c r="H119" s="270">
        <f>(G119*12)</f>
        <v>0</v>
      </c>
      <c r="I119" s="272">
        <f>G119/188</f>
        <v>0</v>
      </c>
      <c r="J119" s="210"/>
      <c r="K119" s="295" t="s">
        <v>221</v>
      </c>
      <c r="L119" s="295"/>
    </row>
    <row r="120" spans="1:12" ht="15">
      <c r="A120" s="203" t="s">
        <v>227</v>
      </c>
      <c r="B120" s="307" t="s">
        <v>228</v>
      </c>
      <c r="C120" s="307"/>
      <c r="D120" s="227">
        <v>0</v>
      </c>
      <c r="E120" s="227">
        <f>(D120/10*12)</f>
        <v>0</v>
      </c>
      <c r="F120" s="227">
        <f>(E120/12)</f>
        <v>0</v>
      </c>
      <c r="G120" s="270">
        <v>0</v>
      </c>
      <c r="H120" s="270">
        <f>(G120*12)</f>
        <v>0</v>
      </c>
      <c r="I120" s="272">
        <f>G120/188</f>
        <v>0</v>
      </c>
      <c r="J120" s="191"/>
      <c r="K120" s="307" t="s">
        <v>228</v>
      </c>
      <c r="L120" s="307"/>
    </row>
    <row r="121" spans="1:12" ht="15">
      <c r="A121" s="222"/>
      <c r="B121" s="299"/>
      <c r="C121" s="299"/>
      <c r="D121" s="227" t="s">
        <v>14</v>
      </c>
      <c r="E121" s="227" t="s">
        <v>14</v>
      </c>
      <c r="F121" s="227" t="s">
        <v>14</v>
      </c>
      <c r="G121" s="270" t="s">
        <v>14</v>
      </c>
      <c r="H121" s="270" t="s">
        <v>14</v>
      </c>
      <c r="I121" s="275" t="s">
        <v>196</v>
      </c>
      <c r="J121" s="191"/>
      <c r="K121" s="299"/>
      <c r="L121" s="299"/>
    </row>
    <row r="122" spans="1:12" ht="15">
      <c r="A122" s="222"/>
      <c r="B122" s="305" t="s">
        <v>191</v>
      </c>
      <c r="C122" s="305"/>
      <c r="D122" s="230">
        <f>SUM(D116:D120)</f>
        <v>80000</v>
      </c>
      <c r="E122" s="230">
        <f>SUM(E116:E120)</f>
        <v>96000</v>
      </c>
      <c r="F122" s="230">
        <f>SUM(F116:F120)</f>
        <v>8000</v>
      </c>
      <c r="G122" s="230">
        <f>SUM(G116:G120)</f>
        <v>5000</v>
      </c>
      <c r="H122" s="230">
        <f>SUM(H116:H120)</f>
        <v>60000</v>
      </c>
      <c r="I122" s="218">
        <f>SUM(I116:I121)</f>
        <v>26.595744680851062</v>
      </c>
      <c r="J122" s="191"/>
      <c r="K122" s="305" t="s">
        <v>191</v>
      </c>
      <c r="L122" s="305"/>
    </row>
    <row r="123" spans="1:12" ht="15">
      <c r="A123" s="222"/>
      <c r="B123" s="299"/>
      <c r="C123" s="299"/>
      <c r="D123" s="227" t="s">
        <v>14</v>
      </c>
      <c r="E123" s="227" t="s">
        <v>14</v>
      </c>
      <c r="F123" s="227" t="s">
        <v>14</v>
      </c>
      <c r="G123" s="270" t="s">
        <v>14</v>
      </c>
      <c r="H123" s="270" t="s">
        <v>14</v>
      </c>
      <c r="I123" s="275" t="s">
        <v>196</v>
      </c>
      <c r="J123" s="191"/>
      <c r="K123" s="299"/>
      <c r="L123" s="299"/>
    </row>
    <row r="124" spans="1:12" ht="15">
      <c r="A124" s="222"/>
      <c r="B124" s="305" t="s">
        <v>148</v>
      </c>
      <c r="C124" s="305"/>
      <c r="D124" s="230">
        <f aca="true" t="shared" si="20" ref="D124:I124">SUM(D111,D122)</f>
        <v>635993.75</v>
      </c>
      <c r="E124" s="230">
        <f t="shared" si="20"/>
        <v>763192.5000000001</v>
      </c>
      <c r="F124" s="230">
        <f t="shared" si="20"/>
        <v>63599.37500000001</v>
      </c>
      <c r="G124" s="230">
        <f t="shared" si="20"/>
        <v>59840</v>
      </c>
      <c r="H124" s="230">
        <f>SUM(H111,H122)</f>
        <v>718080</v>
      </c>
      <c r="I124" s="218">
        <f t="shared" si="20"/>
        <v>318.29787234042556</v>
      </c>
      <c r="J124" s="191"/>
      <c r="K124" s="305" t="s">
        <v>148</v>
      </c>
      <c r="L124" s="305"/>
    </row>
    <row r="125" spans="1:12" ht="15">
      <c r="A125" s="222"/>
      <c r="B125" s="299"/>
      <c r="C125" s="299"/>
      <c r="D125" s="227" t="s">
        <v>14</v>
      </c>
      <c r="E125" s="227" t="s">
        <v>14</v>
      </c>
      <c r="F125" s="227" t="s">
        <v>14</v>
      </c>
      <c r="G125" s="270" t="s">
        <v>14</v>
      </c>
      <c r="H125" s="270" t="s">
        <v>14</v>
      </c>
      <c r="I125" s="275" t="s">
        <v>196</v>
      </c>
      <c r="J125" s="191"/>
      <c r="K125" s="299"/>
      <c r="L125" s="299"/>
    </row>
    <row r="126" spans="1:12" ht="15">
      <c r="A126" s="222"/>
      <c r="B126" s="314" t="s">
        <v>149</v>
      </c>
      <c r="C126" s="314"/>
      <c r="D126" s="228">
        <f aca="true" t="shared" si="21" ref="D126:I126">(D27-D124)</f>
        <v>8616.75</v>
      </c>
      <c r="E126" s="228">
        <f t="shared" si="21"/>
        <v>10340.09999999986</v>
      </c>
      <c r="F126" s="228">
        <f t="shared" si="21"/>
        <v>861.6749999999956</v>
      </c>
      <c r="G126" s="228">
        <f t="shared" si="21"/>
        <v>320</v>
      </c>
      <c r="H126" s="228">
        <f t="shared" si="21"/>
        <v>3840</v>
      </c>
      <c r="I126" s="219">
        <f t="shared" si="21"/>
        <v>1.702127659574444</v>
      </c>
      <c r="J126" s="191"/>
      <c r="K126" s="314" t="s">
        <v>149</v>
      </c>
      <c r="L126" s="314"/>
    </row>
    <row r="127" spans="1:12" ht="15">
      <c r="A127" s="222"/>
      <c r="B127" s="221"/>
      <c r="C127" s="191" t="s">
        <v>0</v>
      </c>
      <c r="D127" s="227" t="s">
        <v>188</v>
      </c>
      <c r="E127" s="227" t="s">
        <v>188</v>
      </c>
      <c r="F127" s="227" t="s">
        <v>188</v>
      </c>
      <c r="G127" s="270" t="s">
        <v>24</v>
      </c>
      <c r="H127" s="270" t="s">
        <v>24</v>
      </c>
      <c r="I127" s="272" t="s">
        <v>24</v>
      </c>
      <c r="J127" s="191"/>
      <c r="K127" s="221"/>
      <c r="L127" s="191" t="s">
        <v>0</v>
      </c>
    </row>
    <row r="128" spans="3:11" ht="15">
      <c r="C128" s="206" t="s">
        <v>0</v>
      </c>
      <c r="D128" s="231"/>
      <c r="E128" s="231"/>
      <c r="F128" s="231"/>
      <c r="G128" s="270" t="s">
        <v>0</v>
      </c>
      <c r="H128" s="270" t="s">
        <v>0</v>
      </c>
      <c r="I128" s="272" t="s">
        <v>0</v>
      </c>
      <c r="K128" s="202"/>
    </row>
    <row r="129" spans="4:9" ht="15">
      <c r="D129" s="231"/>
      <c r="E129" s="231"/>
      <c r="F129" s="231"/>
      <c r="G129" s="269"/>
      <c r="H129" s="269"/>
      <c r="I129" s="279"/>
    </row>
    <row r="130" spans="1:9" ht="15">
      <c r="A130" s="203"/>
      <c r="B130" s="295"/>
      <c r="C130" s="306"/>
      <c r="D130" s="231"/>
      <c r="E130" s="231"/>
      <c r="F130" s="231"/>
      <c r="G130" s="269" t="s">
        <v>0</v>
      </c>
      <c r="H130" s="269"/>
      <c r="I130" s="279"/>
    </row>
    <row r="131" spans="1:9" ht="15">
      <c r="A131" s="203"/>
      <c r="B131" s="307"/>
      <c r="C131" s="307"/>
      <c r="D131" s="231"/>
      <c r="E131" s="231"/>
      <c r="F131" s="231"/>
      <c r="G131" s="269"/>
      <c r="H131" s="269"/>
      <c r="I131" s="279"/>
    </row>
    <row r="132" spans="1:9" ht="15">
      <c r="A132" s="203"/>
      <c r="B132" s="295"/>
      <c r="C132" s="295"/>
      <c r="D132" s="231"/>
      <c r="E132" s="231"/>
      <c r="F132" s="231"/>
      <c r="I132" s="232"/>
    </row>
    <row r="133" spans="1:9" ht="15">
      <c r="A133" s="203"/>
      <c r="B133" s="307"/>
      <c r="C133" s="307"/>
      <c r="D133" s="231"/>
      <c r="E133" s="231"/>
      <c r="F133" s="231"/>
      <c r="I133" s="232"/>
    </row>
    <row r="134" spans="4:9" ht="15">
      <c r="D134" s="231"/>
      <c r="E134" s="231"/>
      <c r="F134" s="231"/>
      <c r="I134" s="232"/>
    </row>
    <row r="135" spans="4:9" ht="15">
      <c r="D135" s="231"/>
      <c r="E135" s="231"/>
      <c r="F135" s="231"/>
      <c r="I135" s="232"/>
    </row>
    <row r="136" spans="4:9" ht="15">
      <c r="D136" s="231"/>
      <c r="E136" s="231"/>
      <c r="F136" s="231"/>
      <c r="I136" s="232"/>
    </row>
    <row r="137" spans="4:9" ht="15">
      <c r="D137" s="231"/>
      <c r="E137" s="231"/>
      <c r="F137" s="231"/>
      <c r="I137" s="232"/>
    </row>
    <row r="138" spans="4:9" ht="15">
      <c r="D138" s="231"/>
      <c r="E138" s="231"/>
      <c r="F138" s="231"/>
      <c r="I138" s="232"/>
    </row>
    <row r="139" spans="4:9" ht="15">
      <c r="D139" s="231"/>
      <c r="E139" s="231"/>
      <c r="F139" s="231"/>
      <c r="I139" s="232"/>
    </row>
    <row r="140" spans="4:9" ht="15">
      <c r="D140" s="231"/>
      <c r="E140" s="231"/>
      <c r="F140" s="231"/>
      <c r="I140" s="232"/>
    </row>
    <row r="141" ht="15">
      <c r="I141" s="232"/>
    </row>
    <row r="142" ht="15">
      <c r="I142" s="232"/>
    </row>
    <row r="143" ht="15">
      <c r="I143" s="232"/>
    </row>
    <row r="144" ht="15">
      <c r="I144" s="232"/>
    </row>
    <row r="145" ht="15">
      <c r="I145" s="232"/>
    </row>
    <row r="146" ht="15">
      <c r="I146" s="232"/>
    </row>
    <row r="147" ht="15">
      <c r="I147" s="232"/>
    </row>
    <row r="148" ht="15">
      <c r="I148" s="232"/>
    </row>
    <row r="149" ht="15">
      <c r="I149" s="232"/>
    </row>
    <row r="150" ht="15">
      <c r="I150" s="232"/>
    </row>
    <row r="151" ht="15">
      <c r="I151" s="232"/>
    </row>
    <row r="152" ht="15">
      <c r="I152" s="232"/>
    </row>
    <row r="153" ht="15">
      <c r="I153" s="232"/>
    </row>
    <row r="154" ht="15">
      <c r="I154" s="232"/>
    </row>
    <row r="155" ht="15">
      <c r="I155" s="232"/>
    </row>
    <row r="156" ht="15">
      <c r="I156" s="232"/>
    </row>
  </sheetData>
  <sheetProtection/>
  <mergeCells count="214">
    <mergeCell ref="K123:L123"/>
    <mergeCell ref="K124:L124"/>
    <mergeCell ref="K125:L125"/>
    <mergeCell ref="K126:L126"/>
    <mergeCell ref="K117:L117"/>
    <mergeCell ref="K118:L118"/>
    <mergeCell ref="K119:L119"/>
    <mergeCell ref="K120:L120"/>
    <mergeCell ref="K121:L121"/>
    <mergeCell ref="K122:L122"/>
    <mergeCell ref="K111:L111"/>
    <mergeCell ref="K112:L112"/>
    <mergeCell ref="K113:L113"/>
    <mergeCell ref="K114:L114"/>
    <mergeCell ref="K115:L115"/>
    <mergeCell ref="K116:L116"/>
    <mergeCell ref="K107:L107"/>
    <mergeCell ref="K108:L108"/>
    <mergeCell ref="K109:L109"/>
    <mergeCell ref="K110:L110"/>
    <mergeCell ref="K102:L102"/>
    <mergeCell ref="K103:L103"/>
    <mergeCell ref="K104:L104"/>
    <mergeCell ref="K105:L105"/>
    <mergeCell ref="K106:L106"/>
    <mergeCell ref="K96:L96"/>
    <mergeCell ref="K97:L97"/>
    <mergeCell ref="K98:L98"/>
    <mergeCell ref="K99:L99"/>
    <mergeCell ref="K100:L100"/>
    <mergeCell ref="K101:L101"/>
    <mergeCell ref="K89:L89"/>
    <mergeCell ref="K91:L91"/>
    <mergeCell ref="K92:L92"/>
    <mergeCell ref="K93:L93"/>
    <mergeCell ref="K94:L94"/>
    <mergeCell ref="K95:L95"/>
    <mergeCell ref="K87:L87"/>
    <mergeCell ref="K88:L88"/>
    <mergeCell ref="K85:L85"/>
    <mergeCell ref="K86:L86"/>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2:L62"/>
    <mergeCell ref="K63:L63"/>
    <mergeCell ref="K64:L64"/>
    <mergeCell ref="K65:L65"/>
    <mergeCell ref="K66:L66"/>
    <mergeCell ref="K56:L56"/>
    <mergeCell ref="K57:L57"/>
    <mergeCell ref="K58:L58"/>
    <mergeCell ref="K59:L59"/>
    <mergeCell ref="K60:L60"/>
    <mergeCell ref="K61:L61"/>
    <mergeCell ref="K51:L51"/>
    <mergeCell ref="K52:L52"/>
    <mergeCell ref="K53:L53"/>
    <mergeCell ref="K54:L54"/>
    <mergeCell ref="K55:L55"/>
    <mergeCell ref="K50:L50"/>
    <mergeCell ref="K42:L42"/>
    <mergeCell ref="K43:L43"/>
    <mergeCell ref="K44:L44"/>
    <mergeCell ref="K45:L45"/>
    <mergeCell ref="K46:L46"/>
    <mergeCell ref="K47:L47"/>
    <mergeCell ref="K30:L30"/>
    <mergeCell ref="K31:L31"/>
    <mergeCell ref="K33:L33"/>
    <mergeCell ref="K36:L36"/>
    <mergeCell ref="K37:L37"/>
    <mergeCell ref="K38:L38"/>
    <mergeCell ref="K32:L32"/>
    <mergeCell ref="B54:C54"/>
    <mergeCell ref="B42:C42"/>
    <mergeCell ref="B48:C48"/>
    <mergeCell ref="B49:C49"/>
    <mergeCell ref="B55:C55"/>
    <mergeCell ref="K39:L39"/>
    <mergeCell ref="K40:L40"/>
    <mergeCell ref="K41:L41"/>
    <mergeCell ref="K48:L48"/>
    <mergeCell ref="K49:L49"/>
    <mergeCell ref="B126:C126"/>
    <mergeCell ref="B122:C122"/>
    <mergeCell ref="B125:C125"/>
    <mergeCell ref="B68:C68"/>
    <mergeCell ref="B92:C92"/>
    <mergeCell ref="B97:C97"/>
    <mergeCell ref="B99:C99"/>
    <mergeCell ref="B93:C93"/>
    <mergeCell ref="B89:C89"/>
    <mergeCell ref="B91:C91"/>
    <mergeCell ref="B131:C131"/>
    <mergeCell ref="B132:C132"/>
    <mergeCell ref="B133:C133"/>
    <mergeCell ref="B79:C79"/>
    <mergeCell ref="B80:C80"/>
    <mergeCell ref="B130:C130"/>
    <mergeCell ref="B96:C96"/>
    <mergeCell ref="B82:C82"/>
    <mergeCell ref="B85:C85"/>
    <mergeCell ref="B100:C100"/>
    <mergeCell ref="B59:C59"/>
    <mergeCell ref="D4:H4"/>
    <mergeCell ref="B23:C23"/>
    <mergeCell ref="B29:C29"/>
    <mergeCell ref="B28:C28"/>
    <mergeCell ref="B26:C26"/>
    <mergeCell ref="B56:C56"/>
    <mergeCell ref="B41:C41"/>
    <mergeCell ref="B45:C45"/>
    <mergeCell ref="B53:C53"/>
    <mergeCell ref="B60:C60"/>
    <mergeCell ref="B37:C37"/>
    <mergeCell ref="B14:C14"/>
    <mergeCell ref="B16:C16"/>
    <mergeCell ref="B39:C39"/>
    <mergeCell ref="B15:C15"/>
    <mergeCell ref="B25:C25"/>
    <mergeCell ref="B32:C32"/>
    <mergeCell ref="B57:C57"/>
    <mergeCell ref="B38:C38"/>
    <mergeCell ref="B30:C30"/>
    <mergeCell ref="B17:C17"/>
    <mergeCell ref="B19:C19"/>
    <mergeCell ref="B31:C31"/>
    <mergeCell ref="B10:C10"/>
    <mergeCell ref="B11:C11"/>
    <mergeCell ref="B33:C33"/>
    <mergeCell ref="B36:C36"/>
    <mergeCell ref="B43:C43"/>
    <mergeCell ref="B46:C46"/>
    <mergeCell ref="B44:C44"/>
    <mergeCell ref="B47:C47"/>
    <mergeCell ref="B40:C40"/>
    <mergeCell ref="B88:C88"/>
    <mergeCell ref="B74:C74"/>
    <mergeCell ref="B81:C81"/>
    <mergeCell ref="B75:C75"/>
    <mergeCell ref="B76:C76"/>
    <mergeCell ref="B86:C86"/>
    <mergeCell ref="B87:C87"/>
    <mergeCell ref="B77:C77"/>
    <mergeCell ref="B78:C78"/>
    <mergeCell ref="B102:C102"/>
    <mergeCell ref="B113:C113"/>
    <mergeCell ref="B95:C95"/>
    <mergeCell ref="B94:C94"/>
    <mergeCell ref="B98:C98"/>
    <mergeCell ref="B101:C101"/>
    <mergeCell ref="B103:C103"/>
    <mergeCell ref="B104:C104"/>
    <mergeCell ref="B109:C109"/>
    <mergeCell ref="B110:C110"/>
    <mergeCell ref="B112:C112"/>
    <mergeCell ref="B111:C111"/>
    <mergeCell ref="B118:C118"/>
    <mergeCell ref="B105:C105"/>
    <mergeCell ref="B108:C108"/>
    <mergeCell ref="B107:C107"/>
    <mergeCell ref="B106:C106"/>
    <mergeCell ref="B124:C124"/>
    <mergeCell ref="B117:C117"/>
    <mergeCell ref="B120:C120"/>
    <mergeCell ref="B114:C114"/>
    <mergeCell ref="B116:C116"/>
    <mergeCell ref="B119:C119"/>
    <mergeCell ref="B115:C115"/>
    <mergeCell ref="B121:C121"/>
    <mergeCell ref="B123:C123"/>
    <mergeCell ref="B72:C72"/>
    <mergeCell ref="B71:C71"/>
    <mergeCell ref="B69:C69"/>
    <mergeCell ref="B83:C83"/>
    <mergeCell ref="B84:C84"/>
    <mergeCell ref="B73:C73"/>
    <mergeCell ref="B70:C70"/>
    <mergeCell ref="B67:C67"/>
    <mergeCell ref="B50:C50"/>
    <mergeCell ref="B61:C61"/>
    <mergeCell ref="B63:C63"/>
    <mergeCell ref="B64:C64"/>
    <mergeCell ref="B51:C51"/>
    <mergeCell ref="B52:C52"/>
    <mergeCell ref="B62:C62"/>
    <mergeCell ref="B65:C65"/>
    <mergeCell ref="B58:C58"/>
    <mergeCell ref="G7:I7"/>
    <mergeCell ref="D1:H1"/>
    <mergeCell ref="D2:H2"/>
    <mergeCell ref="B20:C20"/>
    <mergeCell ref="B22:C22"/>
    <mergeCell ref="B21:C21"/>
    <mergeCell ref="B12:C12"/>
    <mergeCell ref="G6:I6"/>
    <mergeCell ref="D6:F6"/>
    <mergeCell ref="D3:H3"/>
  </mergeCells>
  <printOptions/>
  <pageMargins left="0.75" right="0.75" top="1" bottom="1" header="0.5" footer="0.5"/>
  <pageSetup fitToHeight="0" fitToWidth="1" horizontalDpi="600" verticalDpi="600" orientation="portrait" scale="44" r:id="rId1"/>
  <rowBreaks count="1" manualBreakCount="1">
    <brk id="70" max="10" man="1"/>
  </rowBreaks>
</worksheet>
</file>

<file path=xl/worksheets/sheet4.xml><?xml version="1.0" encoding="utf-8"?>
<worksheet xmlns="http://schemas.openxmlformats.org/spreadsheetml/2006/main" xmlns:r="http://schemas.openxmlformats.org/officeDocument/2006/relationships">
  <sheetPr>
    <tabColor indexed="37"/>
  </sheetPr>
  <dimension ref="A2:AH125"/>
  <sheetViews>
    <sheetView showGridLines="0" zoomScale="65" zoomScaleNormal="65" zoomScaleSheetLayoutView="50" zoomScalePageLayoutView="0" workbookViewId="0" topLeftCell="A82">
      <selection activeCell="U114" sqref="U114"/>
    </sheetView>
  </sheetViews>
  <sheetFormatPr defaultColWidth="9.140625" defaultRowHeight="12.75"/>
  <cols>
    <col min="1" max="1" width="6.57421875" style="3" customWidth="1"/>
    <col min="2" max="2" width="2.57421875" style="3" customWidth="1"/>
    <col min="3" max="3" width="8.57421875" style="3" customWidth="1"/>
    <col min="4" max="4" width="22.7109375" style="3" customWidth="1"/>
    <col min="5" max="5" width="26.57421875" style="3" customWidth="1"/>
    <col min="6" max="6" width="8.00390625" style="3" customWidth="1"/>
    <col min="7" max="7" width="12.57421875" style="3" customWidth="1"/>
    <col min="8" max="8" width="6.00390625" style="3" customWidth="1"/>
    <col min="9" max="9" width="22.28125" style="3" customWidth="1"/>
    <col min="10" max="10" width="3.8515625" style="3" customWidth="1"/>
    <col min="11" max="11" width="10.57421875" style="3" customWidth="1"/>
    <col min="12" max="12" width="2.7109375" style="3" customWidth="1"/>
    <col min="13" max="13" width="29.8515625" style="3" customWidth="1"/>
    <col min="14" max="14" width="6.140625" style="3" customWidth="1"/>
    <col min="15" max="15" width="16.7109375" style="3" customWidth="1"/>
    <col min="16" max="16" width="7.421875" style="3" customWidth="1"/>
    <col min="17" max="17" width="4.00390625" style="3" customWidth="1"/>
    <col min="18" max="18" width="13.57421875" style="3" customWidth="1"/>
    <col min="19" max="19" width="7.00390625" style="3" customWidth="1"/>
    <col min="20" max="20" width="19.421875" style="3" customWidth="1"/>
    <col min="21" max="21" width="24.28125" style="49" customWidth="1"/>
    <col min="22" max="22" width="11.57421875" style="3" customWidth="1"/>
    <col min="23" max="23" width="8.57421875" style="3" customWidth="1"/>
    <col min="24" max="24" width="2.8515625" style="3" customWidth="1"/>
    <col min="25" max="25" width="9.140625" style="13" customWidth="1"/>
    <col min="26" max="29" width="9.140625" style="3" customWidth="1"/>
    <col min="30" max="30" width="17.7109375" style="3" customWidth="1"/>
    <col min="31" max="16384" width="9.140625" style="3" customWidth="1"/>
  </cols>
  <sheetData>
    <row r="2" spans="9:19" ht="12" customHeight="1">
      <c r="I2" s="312"/>
      <c r="J2" s="312"/>
      <c r="K2" s="312"/>
      <c r="L2" s="312"/>
      <c r="M2" s="312"/>
      <c r="N2" s="312"/>
      <c r="O2" s="312"/>
      <c r="P2" s="312"/>
      <c r="Q2" s="312"/>
      <c r="R2" s="312"/>
      <c r="S2" s="312"/>
    </row>
    <row r="3" spans="9:19" ht="31.5" customHeight="1">
      <c r="I3" s="335" t="str">
        <f>DETAILS!$D$4</f>
        <v>SAMPLE TOWNHOMES ASSOCIATION</v>
      </c>
      <c r="J3" s="335"/>
      <c r="K3" s="335"/>
      <c r="L3" s="335"/>
      <c r="M3" s="335"/>
      <c r="N3" s="335"/>
      <c r="O3" s="335"/>
      <c r="P3" s="335"/>
      <c r="Q3" s="335"/>
      <c r="R3" s="335"/>
      <c r="S3" s="335"/>
    </row>
    <row r="4" spans="9:19" ht="21">
      <c r="I4" s="336" t="s">
        <v>25</v>
      </c>
      <c r="J4" s="336"/>
      <c r="K4" s="336"/>
      <c r="L4" s="336"/>
      <c r="M4" s="336"/>
      <c r="N4" s="336"/>
      <c r="O4" s="336"/>
      <c r="P4" s="336"/>
      <c r="Q4" s="336"/>
      <c r="R4" s="336"/>
      <c r="S4" s="336"/>
    </row>
    <row r="5" spans="9:19" ht="21">
      <c r="I5" s="337" t="str">
        <f>DETAILS!$D$16</f>
        <v>PERIOD 2020 TO 2050</v>
      </c>
      <c r="J5" s="337"/>
      <c r="K5" s="337"/>
      <c r="L5" s="337"/>
      <c r="M5" s="337"/>
      <c r="N5" s="337"/>
      <c r="O5" s="337"/>
      <c r="P5" s="337"/>
      <c r="Q5" s="337"/>
      <c r="R5" s="337"/>
      <c r="S5" s="337"/>
    </row>
    <row r="6" spans="2:18" ht="17.25">
      <c r="B6" s="4"/>
      <c r="C6" s="4"/>
      <c r="D6" s="5"/>
      <c r="E6" s="5"/>
      <c r="F6" s="6"/>
      <c r="G6" s="7"/>
      <c r="H6" s="7"/>
      <c r="I6" s="8"/>
      <c r="J6" s="8"/>
      <c r="K6" s="8"/>
      <c r="L6" s="9"/>
      <c r="M6" s="9"/>
      <c r="N6" s="9"/>
      <c r="O6" s="9"/>
      <c r="P6" s="10"/>
      <c r="Q6" s="10"/>
      <c r="R6" s="10"/>
    </row>
    <row r="7" spans="2:18" ht="17.25">
      <c r="B7" s="4"/>
      <c r="C7" s="4"/>
      <c r="D7" s="5"/>
      <c r="E7" s="5"/>
      <c r="F7" s="11"/>
      <c r="G7" s="5"/>
      <c r="H7" s="5"/>
      <c r="I7" s="12"/>
      <c r="J7" s="12"/>
      <c r="K7" s="12"/>
      <c r="L7" s="9"/>
      <c r="M7" s="9"/>
      <c r="N7" s="9"/>
      <c r="O7" s="9"/>
      <c r="P7" s="13"/>
      <c r="Q7" s="13"/>
      <c r="R7" s="13"/>
    </row>
    <row r="8" spans="2:18" ht="17.25">
      <c r="B8" s="4"/>
      <c r="C8" s="4"/>
      <c r="D8" s="5"/>
      <c r="E8" s="5"/>
      <c r="F8" s="11"/>
      <c r="G8" s="5"/>
      <c r="H8" s="5"/>
      <c r="I8" s="12"/>
      <c r="J8" s="12"/>
      <c r="K8" s="12"/>
      <c r="L8" s="9"/>
      <c r="M8" s="9"/>
      <c r="N8" s="9"/>
      <c r="O8" s="9"/>
      <c r="P8" s="13"/>
      <c r="Q8" s="13"/>
      <c r="R8" s="13"/>
    </row>
    <row r="9" spans="2:18" ht="17.25">
      <c r="B9" s="4"/>
      <c r="C9" s="4"/>
      <c r="D9" s="5"/>
      <c r="E9" s="5"/>
      <c r="F9" s="11"/>
      <c r="G9" s="5"/>
      <c r="H9" s="5"/>
      <c r="I9" s="12"/>
      <c r="J9" s="12"/>
      <c r="K9" s="12"/>
      <c r="L9" s="9"/>
      <c r="M9" s="9"/>
      <c r="N9" s="9"/>
      <c r="O9" s="9"/>
      <c r="P9" s="13"/>
      <c r="Q9" s="13"/>
      <c r="R9" s="13"/>
    </row>
    <row r="10" spans="2:18" ht="17.25">
      <c r="B10" s="4"/>
      <c r="C10" s="4"/>
      <c r="D10" s="5"/>
      <c r="E10" s="5"/>
      <c r="F10" s="11"/>
      <c r="G10" s="5"/>
      <c r="H10" s="5"/>
      <c r="I10" s="12"/>
      <c r="J10" s="12"/>
      <c r="K10" s="12"/>
      <c r="L10" s="9"/>
      <c r="M10" s="9"/>
      <c r="N10" s="9"/>
      <c r="O10" s="9"/>
      <c r="P10" s="13"/>
      <c r="Q10" s="13"/>
      <c r="R10" s="13"/>
    </row>
    <row r="11" spans="2:18" ht="17.25">
      <c r="B11" s="4"/>
      <c r="C11" s="4"/>
      <c r="D11" s="5"/>
      <c r="E11" s="5"/>
      <c r="F11" s="11"/>
      <c r="G11" s="5"/>
      <c r="H11" s="5"/>
      <c r="I11" s="12"/>
      <c r="J11" s="12"/>
      <c r="K11" s="12"/>
      <c r="L11" s="9"/>
      <c r="M11" s="9"/>
      <c r="N11" s="9"/>
      <c r="O11" s="9"/>
      <c r="P11" s="13"/>
      <c r="Q11" s="13"/>
      <c r="R11" s="13"/>
    </row>
    <row r="12" spans="2:18" ht="17.25">
      <c r="B12" s="4"/>
      <c r="C12" s="4"/>
      <c r="D12" s="5"/>
      <c r="E12" s="5"/>
      <c r="F12" s="11"/>
      <c r="G12" s="5"/>
      <c r="H12" s="5"/>
      <c r="I12" s="12"/>
      <c r="J12" s="12"/>
      <c r="K12" s="12"/>
      <c r="L12" s="9"/>
      <c r="M12" s="9"/>
      <c r="N12" s="9"/>
      <c r="O12" s="9"/>
      <c r="P12" s="13"/>
      <c r="Q12" s="13"/>
      <c r="R12" s="13"/>
    </row>
    <row r="13" spans="2:18" ht="17.25">
      <c r="B13" s="4"/>
      <c r="C13" s="4"/>
      <c r="D13" s="5"/>
      <c r="E13" s="5"/>
      <c r="F13" s="11"/>
      <c r="G13" s="5"/>
      <c r="H13" s="5"/>
      <c r="I13" s="12"/>
      <c r="J13" s="12"/>
      <c r="K13" s="12"/>
      <c r="L13" s="9"/>
      <c r="M13" s="9"/>
      <c r="N13" s="9"/>
      <c r="O13" s="9"/>
      <c r="P13" s="13"/>
      <c r="Q13" s="13"/>
      <c r="R13" s="13"/>
    </row>
    <row r="14" spans="2:18" ht="17.25">
      <c r="B14" s="4"/>
      <c r="C14" s="4"/>
      <c r="D14" s="5"/>
      <c r="E14" s="5"/>
      <c r="F14" s="11"/>
      <c r="G14" s="5"/>
      <c r="H14" s="5"/>
      <c r="I14" s="12"/>
      <c r="J14" s="12"/>
      <c r="K14" s="12"/>
      <c r="L14" s="9"/>
      <c r="M14" s="9"/>
      <c r="N14" s="9"/>
      <c r="O14" s="9"/>
      <c r="P14" s="13"/>
      <c r="Q14" s="13"/>
      <c r="R14" s="13"/>
    </row>
    <row r="15" spans="2:18" ht="17.25">
      <c r="B15" s="4"/>
      <c r="C15" s="4"/>
      <c r="D15" s="5"/>
      <c r="E15" s="5"/>
      <c r="F15" s="11"/>
      <c r="G15" s="5"/>
      <c r="H15" s="5"/>
      <c r="I15" s="12"/>
      <c r="J15" s="12"/>
      <c r="K15" s="12"/>
      <c r="L15" s="9"/>
      <c r="M15" s="9"/>
      <c r="N15" s="9"/>
      <c r="O15" s="9"/>
      <c r="P15" s="13"/>
      <c r="Q15" s="13"/>
      <c r="R15" s="13"/>
    </row>
    <row r="16" spans="2:18" ht="17.25">
      <c r="B16" s="4"/>
      <c r="C16" s="4"/>
      <c r="D16" s="5"/>
      <c r="E16" s="5"/>
      <c r="F16" s="11"/>
      <c r="G16" s="5"/>
      <c r="H16" s="5"/>
      <c r="I16" s="12"/>
      <c r="J16" s="12"/>
      <c r="K16" s="12"/>
      <c r="L16" s="9"/>
      <c r="M16" s="9"/>
      <c r="N16" s="9"/>
      <c r="O16" s="9"/>
      <c r="P16" s="13"/>
      <c r="Q16" s="13"/>
      <c r="R16" s="13"/>
    </row>
    <row r="17" spans="2:18" ht="17.25">
      <c r="B17" s="4"/>
      <c r="C17" s="4"/>
      <c r="D17" s="5"/>
      <c r="E17" s="5"/>
      <c r="F17" s="11"/>
      <c r="G17" s="5"/>
      <c r="H17" s="5"/>
      <c r="I17" s="12"/>
      <c r="J17" s="12"/>
      <c r="K17" s="12"/>
      <c r="L17" s="9"/>
      <c r="M17" s="9"/>
      <c r="N17" s="9"/>
      <c r="O17" s="9"/>
      <c r="P17" s="13"/>
      <c r="Q17" s="13"/>
      <c r="R17" s="13"/>
    </row>
    <row r="18" spans="2:18" ht="17.25">
      <c r="B18" s="4"/>
      <c r="C18" s="4"/>
      <c r="D18" s="5"/>
      <c r="E18" s="5"/>
      <c r="F18" s="11"/>
      <c r="G18" s="5"/>
      <c r="H18" s="5"/>
      <c r="I18" s="12"/>
      <c r="J18" s="12"/>
      <c r="K18" s="12"/>
      <c r="L18" s="9"/>
      <c r="M18" s="9"/>
      <c r="N18" s="9"/>
      <c r="O18" s="9"/>
      <c r="P18" s="13"/>
      <c r="Q18" s="13"/>
      <c r="R18" s="13"/>
    </row>
    <row r="19" spans="2:18" ht="17.25">
      <c r="B19" s="4"/>
      <c r="C19" s="4"/>
      <c r="D19" s="5"/>
      <c r="E19" s="5"/>
      <c r="F19" s="11"/>
      <c r="G19" s="5"/>
      <c r="H19" s="5"/>
      <c r="I19" s="12"/>
      <c r="J19" s="12"/>
      <c r="K19" s="12"/>
      <c r="L19" s="9"/>
      <c r="M19" s="9"/>
      <c r="N19" s="9"/>
      <c r="O19" s="9"/>
      <c r="P19" s="13"/>
      <c r="Q19" s="13"/>
      <c r="R19" s="13"/>
    </row>
    <row r="20" spans="2:18" ht="17.25">
      <c r="B20" s="4"/>
      <c r="C20" s="4"/>
      <c r="D20" s="5"/>
      <c r="E20" s="5"/>
      <c r="F20" s="11"/>
      <c r="G20" s="5"/>
      <c r="H20" s="5"/>
      <c r="I20" s="12"/>
      <c r="J20" s="12"/>
      <c r="K20" s="12"/>
      <c r="L20" s="9"/>
      <c r="M20" s="9"/>
      <c r="N20" s="9"/>
      <c r="O20" s="9"/>
      <c r="P20" s="13"/>
      <c r="Q20" s="13"/>
      <c r="R20" s="13"/>
    </row>
    <row r="21" spans="2:18" ht="17.25">
      <c r="B21" s="4"/>
      <c r="C21" s="4"/>
      <c r="D21" s="5"/>
      <c r="E21" s="5"/>
      <c r="F21" s="11"/>
      <c r="G21" s="5"/>
      <c r="H21" s="5"/>
      <c r="I21" s="12"/>
      <c r="J21" s="12"/>
      <c r="K21" s="12"/>
      <c r="L21" s="9"/>
      <c r="M21" s="9"/>
      <c r="N21" s="9"/>
      <c r="O21" s="9"/>
      <c r="P21" s="13"/>
      <c r="Q21" s="13"/>
      <c r="R21" s="13"/>
    </row>
    <row r="22" spans="2:18" ht="17.25">
      <c r="B22" s="4"/>
      <c r="C22" s="4"/>
      <c r="D22" s="5"/>
      <c r="E22" s="5"/>
      <c r="F22" s="11"/>
      <c r="G22" s="5"/>
      <c r="H22" s="5"/>
      <c r="I22" s="12"/>
      <c r="J22" s="12"/>
      <c r="K22" s="12"/>
      <c r="L22" s="9"/>
      <c r="M22" s="9"/>
      <c r="N22" s="9"/>
      <c r="O22" s="9"/>
      <c r="P22" s="13"/>
      <c r="Q22" s="13"/>
      <c r="R22" s="13"/>
    </row>
    <row r="23" spans="2:18" ht="17.25">
      <c r="B23" s="4"/>
      <c r="C23" s="4"/>
      <c r="D23" s="5"/>
      <c r="E23" s="5"/>
      <c r="F23" s="11"/>
      <c r="G23" s="5"/>
      <c r="H23" s="5"/>
      <c r="I23" s="12"/>
      <c r="J23" s="12"/>
      <c r="K23" s="12"/>
      <c r="L23" s="9"/>
      <c r="M23" s="9"/>
      <c r="N23" s="9"/>
      <c r="O23" s="9"/>
      <c r="P23" s="13"/>
      <c r="Q23" s="13"/>
      <c r="R23" s="13"/>
    </row>
    <row r="24" spans="2:18" ht="17.25">
      <c r="B24" s="4"/>
      <c r="C24" s="4"/>
      <c r="D24" s="5"/>
      <c r="E24" s="5"/>
      <c r="F24" s="11"/>
      <c r="G24" s="5"/>
      <c r="H24" s="5"/>
      <c r="I24" s="12"/>
      <c r="J24" s="12"/>
      <c r="K24" s="12"/>
      <c r="L24" s="9"/>
      <c r="M24" s="9"/>
      <c r="N24" s="9"/>
      <c r="O24" s="9"/>
      <c r="P24" s="13"/>
      <c r="Q24" s="13"/>
      <c r="R24" s="13"/>
    </row>
    <row r="25" spans="2:18" ht="17.25">
      <c r="B25" s="4"/>
      <c r="C25" s="4"/>
      <c r="D25" s="5"/>
      <c r="E25" s="5"/>
      <c r="F25" s="11"/>
      <c r="G25" s="5"/>
      <c r="H25" s="5"/>
      <c r="I25" s="12"/>
      <c r="J25" s="12"/>
      <c r="K25" s="12"/>
      <c r="L25" s="9"/>
      <c r="M25" s="9"/>
      <c r="N25" s="9"/>
      <c r="O25" s="9"/>
      <c r="P25" s="13"/>
      <c r="Q25" s="13"/>
      <c r="R25" s="13"/>
    </row>
    <row r="26" spans="2:18" ht="17.25">
      <c r="B26" s="4"/>
      <c r="C26" s="4"/>
      <c r="D26" s="5"/>
      <c r="E26" s="5"/>
      <c r="F26" s="11"/>
      <c r="G26" s="5"/>
      <c r="H26" s="5"/>
      <c r="I26" s="12"/>
      <c r="J26" s="12"/>
      <c r="K26" s="12"/>
      <c r="L26" s="9"/>
      <c r="M26" s="9"/>
      <c r="N26" s="9"/>
      <c r="O26" s="9"/>
      <c r="P26" s="13"/>
      <c r="Q26" s="13"/>
      <c r="R26" s="13"/>
    </row>
    <row r="27" spans="2:18" ht="17.25">
      <c r="B27" s="4"/>
      <c r="C27" s="4"/>
      <c r="D27" s="5"/>
      <c r="E27" s="5"/>
      <c r="F27" s="11"/>
      <c r="G27" s="5"/>
      <c r="H27" s="5"/>
      <c r="I27" s="12"/>
      <c r="J27" s="12"/>
      <c r="K27" s="12"/>
      <c r="L27" s="9"/>
      <c r="M27" s="9"/>
      <c r="N27" s="9"/>
      <c r="O27" s="9"/>
      <c r="P27" s="13"/>
      <c r="Q27" s="13"/>
      <c r="R27" s="13"/>
    </row>
    <row r="28" spans="2:18" ht="17.25">
      <c r="B28" s="4"/>
      <c r="C28" s="4"/>
      <c r="D28" s="5"/>
      <c r="E28" s="5"/>
      <c r="F28" s="11"/>
      <c r="G28" s="5"/>
      <c r="H28" s="5"/>
      <c r="I28" s="12"/>
      <c r="J28" s="12"/>
      <c r="K28" s="12"/>
      <c r="L28" s="9"/>
      <c r="M28" s="9"/>
      <c r="N28" s="9"/>
      <c r="O28" s="9"/>
      <c r="P28" s="13"/>
      <c r="Q28" s="13"/>
      <c r="R28" s="13"/>
    </row>
    <row r="29" spans="2:18" ht="17.25">
      <c r="B29" s="4"/>
      <c r="C29" s="4"/>
      <c r="D29" s="5"/>
      <c r="E29" s="5"/>
      <c r="F29" s="11"/>
      <c r="G29" s="5"/>
      <c r="H29" s="5"/>
      <c r="I29" s="12"/>
      <c r="J29" s="12"/>
      <c r="K29" s="12"/>
      <c r="L29" s="9"/>
      <c r="M29" s="9"/>
      <c r="N29" s="9"/>
      <c r="O29" s="9"/>
      <c r="P29" s="13"/>
      <c r="Q29" s="13"/>
      <c r="R29" s="13"/>
    </row>
    <row r="30" spans="2:18" ht="17.25">
      <c r="B30" s="4"/>
      <c r="C30" s="4"/>
      <c r="D30" s="5"/>
      <c r="E30" s="5"/>
      <c r="F30" s="11"/>
      <c r="G30" s="5"/>
      <c r="H30" s="5"/>
      <c r="I30" s="12"/>
      <c r="J30" s="12"/>
      <c r="K30" s="12"/>
      <c r="L30" s="9"/>
      <c r="M30" s="9"/>
      <c r="N30" s="9"/>
      <c r="O30" s="9"/>
      <c r="P30" s="13"/>
      <c r="Q30" s="13"/>
      <c r="R30" s="13"/>
    </row>
    <row r="31" spans="2:18" ht="17.25">
      <c r="B31" s="4"/>
      <c r="C31" s="4"/>
      <c r="D31" s="5"/>
      <c r="E31" s="5"/>
      <c r="F31" s="11"/>
      <c r="G31" s="5"/>
      <c r="H31" s="5"/>
      <c r="I31" s="12"/>
      <c r="J31" s="12"/>
      <c r="K31" s="12"/>
      <c r="L31" s="9"/>
      <c r="M31" s="9"/>
      <c r="N31" s="9"/>
      <c r="O31" s="9"/>
      <c r="P31" s="13"/>
      <c r="Q31" s="13"/>
      <c r="R31" s="13"/>
    </row>
    <row r="32" spans="2:18" ht="17.25">
      <c r="B32" s="4"/>
      <c r="C32" s="4"/>
      <c r="D32" s="5"/>
      <c r="E32" s="5"/>
      <c r="F32" s="11"/>
      <c r="G32" s="5"/>
      <c r="H32" s="5"/>
      <c r="I32" s="12"/>
      <c r="J32" s="12"/>
      <c r="K32" s="12"/>
      <c r="L32" s="9"/>
      <c r="M32" s="9"/>
      <c r="N32" s="9"/>
      <c r="O32" s="9"/>
      <c r="P32" s="13"/>
      <c r="Q32" s="13"/>
      <c r="R32" s="13"/>
    </row>
    <row r="33" spans="2:18" ht="17.25">
      <c r="B33" s="4"/>
      <c r="C33" s="4"/>
      <c r="D33" s="5"/>
      <c r="E33" s="5"/>
      <c r="F33" s="11"/>
      <c r="G33" s="5"/>
      <c r="H33" s="5"/>
      <c r="I33" s="12"/>
      <c r="J33" s="12"/>
      <c r="K33" s="12"/>
      <c r="L33" s="9"/>
      <c r="M33" s="9"/>
      <c r="N33" s="9"/>
      <c r="O33" s="9"/>
      <c r="P33" s="13"/>
      <c r="Q33" s="13"/>
      <c r="R33" s="13"/>
    </row>
    <row r="34" spans="2:18" ht="17.25">
      <c r="B34" s="4"/>
      <c r="C34" s="4"/>
      <c r="D34" s="5"/>
      <c r="E34" s="5"/>
      <c r="F34" s="11"/>
      <c r="G34" s="5"/>
      <c r="H34" s="5"/>
      <c r="I34" s="12"/>
      <c r="J34" s="12"/>
      <c r="K34" s="12"/>
      <c r="L34" s="9"/>
      <c r="M34" s="9"/>
      <c r="N34" s="9"/>
      <c r="O34" s="9"/>
      <c r="P34" s="13"/>
      <c r="Q34" s="13"/>
      <c r="R34" s="13"/>
    </row>
    <row r="35" spans="2:18" ht="17.25">
      <c r="B35" s="4"/>
      <c r="C35" s="4"/>
      <c r="D35" s="5"/>
      <c r="E35" s="5"/>
      <c r="F35" s="11"/>
      <c r="G35" s="5"/>
      <c r="H35" s="5"/>
      <c r="I35" s="12"/>
      <c r="J35" s="12"/>
      <c r="K35" s="12"/>
      <c r="L35" s="9"/>
      <c r="M35" s="9"/>
      <c r="N35" s="9"/>
      <c r="O35" s="9"/>
      <c r="P35" s="13"/>
      <c r="Q35" s="13"/>
      <c r="R35" s="13"/>
    </row>
    <row r="36" spans="2:18" ht="17.25">
      <c r="B36" s="4"/>
      <c r="C36" s="4"/>
      <c r="D36" s="5"/>
      <c r="E36" s="5"/>
      <c r="F36" s="11"/>
      <c r="G36" s="5"/>
      <c r="H36" s="5"/>
      <c r="I36" s="12"/>
      <c r="J36" s="12"/>
      <c r="K36" s="12"/>
      <c r="L36" s="9"/>
      <c r="M36" s="9"/>
      <c r="N36" s="9"/>
      <c r="O36" s="9"/>
      <c r="P36" s="13"/>
      <c r="Q36" s="13"/>
      <c r="R36" s="13"/>
    </row>
    <row r="37" spans="2:18" ht="17.25">
      <c r="B37" s="4"/>
      <c r="C37" s="4"/>
      <c r="D37" s="5"/>
      <c r="E37" s="5"/>
      <c r="F37" s="11"/>
      <c r="G37" s="5"/>
      <c r="H37" s="5"/>
      <c r="I37" s="12"/>
      <c r="J37" s="12"/>
      <c r="K37" s="12"/>
      <c r="L37" s="9"/>
      <c r="M37" s="9"/>
      <c r="N37" s="9"/>
      <c r="O37" s="9"/>
      <c r="P37" s="13"/>
      <c r="Q37" s="13"/>
      <c r="R37" s="13"/>
    </row>
    <row r="38" spans="2:20" ht="17.25">
      <c r="B38" s="4"/>
      <c r="C38" s="4"/>
      <c r="D38" s="5"/>
      <c r="E38" s="4"/>
      <c r="F38" s="11"/>
      <c r="G38" s="5"/>
      <c r="H38" s="5"/>
      <c r="I38" s="4"/>
      <c r="J38" s="4"/>
      <c r="K38" s="4"/>
      <c r="L38" s="4"/>
      <c r="M38" s="4"/>
      <c r="N38" s="4"/>
      <c r="O38" s="4"/>
      <c r="P38" s="4"/>
      <c r="Q38" s="4"/>
      <c r="R38" s="4"/>
      <c r="S38" s="4"/>
      <c r="T38" s="4"/>
    </row>
    <row r="39" spans="2:24" ht="18" thickBot="1">
      <c r="B39" s="4"/>
      <c r="C39" s="14"/>
      <c r="D39" s="7"/>
      <c r="E39" s="7"/>
      <c r="F39" s="6"/>
      <c r="G39" s="7"/>
      <c r="H39" s="7"/>
      <c r="I39" s="14"/>
      <c r="J39" s="14"/>
      <c r="K39" s="4"/>
      <c r="L39" s="14"/>
      <c r="M39" s="14"/>
      <c r="N39" s="14"/>
      <c r="O39" s="14"/>
      <c r="P39" s="14"/>
      <c r="Q39" s="14"/>
      <c r="R39" s="14"/>
      <c r="S39" s="14"/>
      <c r="T39" s="14"/>
      <c r="U39" s="50"/>
      <c r="V39" s="15"/>
      <c r="W39" s="15"/>
      <c r="X39" s="15"/>
    </row>
    <row r="40" spans="2:24" ht="17.25">
      <c r="B40" s="14"/>
      <c r="C40" s="158"/>
      <c r="D40" s="159"/>
      <c r="E40" s="159"/>
      <c r="F40" s="160"/>
      <c r="G40" s="159"/>
      <c r="H40" s="159"/>
      <c r="I40" s="159"/>
      <c r="J40" s="161"/>
      <c r="K40" s="151"/>
      <c r="L40" s="158"/>
      <c r="M40" s="151"/>
      <c r="N40" s="151"/>
      <c r="O40" s="151"/>
      <c r="P40" s="151"/>
      <c r="Q40" s="151"/>
      <c r="R40" s="151"/>
      <c r="S40" s="161"/>
      <c r="T40" s="151"/>
      <c r="U40" s="162"/>
      <c r="V40" s="163"/>
      <c r="W40" s="163"/>
      <c r="X40" s="164"/>
    </row>
    <row r="41" spans="2:24" ht="15">
      <c r="B41" s="14"/>
      <c r="C41" s="165"/>
      <c r="D41" s="1"/>
      <c r="E41" s="1"/>
      <c r="F41" s="166"/>
      <c r="G41" s="1"/>
      <c r="H41" s="1"/>
      <c r="I41" s="2"/>
      <c r="J41" s="167"/>
      <c r="K41" s="8"/>
      <c r="L41" s="165"/>
      <c r="M41" s="155"/>
      <c r="N41" s="155"/>
      <c r="O41" s="168"/>
      <c r="P41" s="153"/>
      <c r="Q41" s="153"/>
      <c r="R41" s="153"/>
      <c r="S41" s="167"/>
      <c r="T41" s="8"/>
      <c r="U41" s="154"/>
      <c r="V41" s="10"/>
      <c r="W41" s="10"/>
      <c r="X41" s="36"/>
    </row>
    <row r="42" spans="2:24" ht="17.25">
      <c r="B42" s="14"/>
      <c r="C42" s="165"/>
      <c r="D42" s="1"/>
      <c r="E42" s="1"/>
      <c r="F42" s="166"/>
      <c r="G42" s="1"/>
      <c r="H42" s="1"/>
      <c r="I42" s="2"/>
      <c r="J42" s="167"/>
      <c r="K42" s="8"/>
      <c r="L42" s="165"/>
      <c r="M42" s="155"/>
      <c r="N42" s="155"/>
      <c r="O42" s="168"/>
      <c r="P42" s="153"/>
      <c r="Q42" s="153"/>
      <c r="R42" s="153"/>
      <c r="S42" s="167"/>
      <c r="T42" s="8"/>
      <c r="U42" s="169"/>
      <c r="V42" s="10"/>
      <c r="W42" s="10"/>
      <c r="X42" s="36"/>
    </row>
    <row r="43" spans="2:24" ht="17.25">
      <c r="B43" s="14"/>
      <c r="C43" s="165"/>
      <c r="D43" s="1"/>
      <c r="E43" s="1"/>
      <c r="F43" s="166"/>
      <c r="G43" s="1"/>
      <c r="H43" s="1"/>
      <c r="I43" s="2"/>
      <c r="J43" s="167"/>
      <c r="K43" s="8"/>
      <c r="L43" s="165"/>
      <c r="M43" s="155"/>
      <c r="N43" s="155"/>
      <c r="O43" s="168"/>
      <c r="P43" s="153"/>
      <c r="Q43" s="153"/>
      <c r="R43" s="153"/>
      <c r="S43" s="167"/>
      <c r="T43" s="8"/>
      <c r="U43" s="169"/>
      <c r="V43" s="10"/>
      <c r="W43" s="10"/>
      <c r="X43" s="36"/>
    </row>
    <row r="44" spans="2:24" ht="17.25">
      <c r="B44" s="14"/>
      <c r="C44" s="165"/>
      <c r="D44" s="1"/>
      <c r="E44" s="1"/>
      <c r="F44" s="166"/>
      <c r="G44" s="1"/>
      <c r="H44" s="1"/>
      <c r="I44" s="2"/>
      <c r="J44" s="167"/>
      <c r="K44" s="8"/>
      <c r="L44" s="165"/>
      <c r="M44" s="155"/>
      <c r="N44" s="155"/>
      <c r="O44" s="168"/>
      <c r="P44" s="153"/>
      <c r="Q44" s="153"/>
      <c r="R44" s="153"/>
      <c r="S44" s="167"/>
      <c r="T44" s="8"/>
      <c r="U44" s="169"/>
      <c r="V44" s="10"/>
      <c r="W44" s="10"/>
      <c r="X44" s="36"/>
    </row>
    <row r="45" spans="2:24" ht="17.25">
      <c r="B45" s="14"/>
      <c r="C45" s="165"/>
      <c r="D45" s="1"/>
      <c r="E45" s="1"/>
      <c r="F45" s="166"/>
      <c r="G45" s="1"/>
      <c r="H45" s="1"/>
      <c r="I45" s="2"/>
      <c r="J45" s="167"/>
      <c r="K45" s="8"/>
      <c r="L45" s="165"/>
      <c r="M45" s="155"/>
      <c r="N45" s="155"/>
      <c r="O45" s="168"/>
      <c r="P45" s="153"/>
      <c r="Q45" s="153"/>
      <c r="R45" s="153"/>
      <c r="S45" s="167"/>
      <c r="T45" s="8"/>
      <c r="U45" s="169"/>
      <c r="V45" s="10"/>
      <c r="W45" s="10"/>
      <c r="X45" s="36"/>
    </row>
    <row r="46" spans="2:24" ht="17.25">
      <c r="B46" s="14"/>
      <c r="C46" s="165"/>
      <c r="D46" s="19"/>
      <c r="E46" s="19"/>
      <c r="F46" s="19"/>
      <c r="G46" s="19"/>
      <c r="H46" s="19"/>
      <c r="I46" s="2"/>
      <c r="J46" s="167"/>
      <c r="K46" s="8"/>
      <c r="L46" s="165"/>
      <c r="M46" s="155"/>
      <c r="N46" s="155"/>
      <c r="O46" s="168"/>
      <c r="P46" s="153"/>
      <c r="Q46" s="153"/>
      <c r="R46" s="153"/>
      <c r="S46" s="167"/>
      <c r="T46" s="1"/>
      <c r="U46" s="169"/>
      <c r="V46" s="10"/>
      <c r="W46" s="10"/>
      <c r="X46" s="36"/>
    </row>
    <row r="47" spans="2:24" ht="17.25">
      <c r="B47" s="14"/>
      <c r="C47" s="165"/>
      <c r="D47" s="19"/>
      <c r="E47" s="19"/>
      <c r="F47" s="19"/>
      <c r="G47" s="19"/>
      <c r="H47" s="19"/>
      <c r="I47" s="2"/>
      <c r="J47" s="167"/>
      <c r="K47" s="8"/>
      <c r="L47" s="165"/>
      <c r="M47" s="155"/>
      <c r="N47" s="155"/>
      <c r="O47" s="168"/>
      <c r="P47" s="153"/>
      <c r="Q47" s="153"/>
      <c r="R47" s="153"/>
      <c r="S47" s="167"/>
      <c r="T47" s="8"/>
      <c r="U47" s="169"/>
      <c r="V47" s="10"/>
      <c r="W47" s="10"/>
      <c r="X47" s="36"/>
    </row>
    <row r="48" spans="2:24" ht="17.25">
      <c r="B48" s="14"/>
      <c r="C48" s="165"/>
      <c r="D48" s="19"/>
      <c r="E48" s="19"/>
      <c r="F48" s="19"/>
      <c r="G48" s="19"/>
      <c r="H48" s="19"/>
      <c r="I48" s="2"/>
      <c r="J48" s="167"/>
      <c r="K48" s="8"/>
      <c r="L48" s="165"/>
      <c r="M48" s="155"/>
      <c r="N48" s="155"/>
      <c r="O48" s="168"/>
      <c r="P48" s="153"/>
      <c r="Q48" s="153"/>
      <c r="R48" s="153"/>
      <c r="S48" s="167"/>
      <c r="T48" s="8"/>
      <c r="U48" s="169"/>
      <c r="V48" s="10"/>
      <c r="W48" s="10"/>
      <c r="X48" s="36"/>
    </row>
    <row r="49" spans="2:24" ht="17.25">
      <c r="B49" s="14"/>
      <c r="C49" s="165"/>
      <c r="D49" s="19"/>
      <c r="E49" s="19"/>
      <c r="F49" s="19"/>
      <c r="G49" s="19"/>
      <c r="H49" s="19"/>
      <c r="I49" s="2"/>
      <c r="J49" s="167"/>
      <c r="K49" s="8"/>
      <c r="L49" s="165"/>
      <c r="M49" s="155"/>
      <c r="N49" s="155"/>
      <c r="O49" s="168"/>
      <c r="P49" s="153"/>
      <c r="Q49" s="153"/>
      <c r="R49" s="153"/>
      <c r="S49" s="167"/>
      <c r="T49" s="8"/>
      <c r="U49" s="169"/>
      <c r="V49" s="10"/>
      <c r="W49" s="10"/>
      <c r="X49" s="36"/>
    </row>
    <row r="50" spans="2:24" ht="17.25">
      <c r="B50" s="14"/>
      <c r="C50" s="165"/>
      <c r="D50" s="19"/>
      <c r="E50" s="19"/>
      <c r="F50" s="19"/>
      <c r="G50" s="19"/>
      <c r="H50" s="19"/>
      <c r="I50" s="1"/>
      <c r="J50" s="167"/>
      <c r="K50" s="8"/>
      <c r="L50" s="165"/>
      <c r="M50" s="155"/>
      <c r="N50" s="155"/>
      <c r="O50" s="168"/>
      <c r="P50" s="153"/>
      <c r="Q50" s="153"/>
      <c r="R50" s="153"/>
      <c r="S50" s="167"/>
      <c r="T50" s="8"/>
      <c r="U50" s="169"/>
      <c r="V50" s="10"/>
      <c r="W50" s="10"/>
      <c r="X50" s="36"/>
    </row>
    <row r="51" spans="2:24" ht="17.25">
      <c r="B51" s="14"/>
      <c r="C51" s="165"/>
      <c r="D51" s="19"/>
      <c r="E51" s="19"/>
      <c r="F51" s="19"/>
      <c r="G51" s="19"/>
      <c r="H51" s="19"/>
      <c r="I51" s="1"/>
      <c r="J51" s="167"/>
      <c r="K51" s="8"/>
      <c r="L51" s="170"/>
      <c r="M51" s="155"/>
      <c r="N51" s="155"/>
      <c r="O51" s="168"/>
      <c r="P51" s="153"/>
      <c r="Q51" s="153"/>
      <c r="R51" s="153"/>
      <c r="S51" s="36"/>
      <c r="T51" s="10"/>
      <c r="U51" s="169"/>
      <c r="V51" s="10"/>
      <c r="W51" s="10"/>
      <c r="X51" s="36"/>
    </row>
    <row r="52" spans="2:24" ht="17.25">
      <c r="B52" s="14"/>
      <c r="C52" s="165"/>
      <c r="D52" s="19"/>
      <c r="E52" s="19"/>
      <c r="F52" s="19"/>
      <c r="G52" s="19"/>
      <c r="H52" s="19"/>
      <c r="I52" s="19"/>
      <c r="J52" s="36"/>
      <c r="K52" s="8"/>
      <c r="L52" s="170"/>
      <c r="M52" s="1"/>
      <c r="N52" s="2"/>
      <c r="O52" s="166"/>
      <c r="P52" s="155"/>
      <c r="Q52" s="155"/>
      <c r="R52" s="155"/>
      <c r="S52" s="36"/>
      <c r="T52" s="10"/>
      <c r="U52" s="169"/>
      <c r="V52" s="10"/>
      <c r="W52" s="10"/>
      <c r="X52" s="36"/>
    </row>
    <row r="53" spans="2:24" ht="17.25">
      <c r="B53" s="14"/>
      <c r="C53" s="165"/>
      <c r="D53" s="10"/>
      <c r="E53" s="10"/>
      <c r="F53" s="10"/>
      <c r="G53" s="10"/>
      <c r="H53" s="10"/>
      <c r="I53" s="10"/>
      <c r="J53" s="36"/>
      <c r="K53" s="8"/>
      <c r="L53" s="170"/>
      <c r="M53" s="1"/>
      <c r="N53" s="1"/>
      <c r="O53" s="166"/>
      <c r="P53" s="156"/>
      <c r="Q53" s="156"/>
      <c r="R53" s="156"/>
      <c r="S53" s="36"/>
      <c r="T53" s="10"/>
      <c r="U53" s="169"/>
      <c r="V53" s="10"/>
      <c r="W53" s="10"/>
      <c r="X53" s="36"/>
    </row>
    <row r="54" spans="2:24" ht="17.25">
      <c r="B54" s="14"/>
      <c r="C54" s="165"/>
      <c r="D54" s="10"/>
      <c r="E54" s="10"/>
      <c r="F54" s="10"/>
      <c r="G54" s="10"/>
      <c r="H54" s="10"/>
      <c r="I54" s="10"/>
      <c r="J54" s="36"/>
      <c r="K54" s="8"/>
      <c r="L54" s="170"/>
      <c r="M54" s="1"/>
      <c r="N54" s="1"/>
      <c r="O54" s="166"/>
      <c r="P54" s="157"/>
      <c r="Q54" s="157"/>
      <c r="R54" s="157"/>
      <c r="S54" s="36"/>
      <c r="T54" s="10"/>
      <c r="U54" s="169"/>
      <c r="V54" s="10"/>
      <c r="W54" s="10"/>
      <c r="X54" s="36"/>
    </row>
    <row r="55" spans="2:24" ht="18" thickBot="1">
      <c r="B55" s="14"/>
      <c r="C55" s="171"/>
      <c r="D55" s="152"/>
      <c r="E55" s="152"/>
      <c r="F55" s="152"/>
      <c r="G55" s="152"/>
      <c r="H55" s="152"/>
      <c r="I55" s="152"/>
      <c r="J55" s="172"/>
      <c r="K55" s="173"/>
      <c r="L55" s="174"/>
      <c r="M55" s="175"/>
      <c r="N55" s="175"/>
      <c r="O55" s="176"/>
      <c r="P55" s="177"/>
      <c r="Q55" s="177"/>
      <c r="R55" s="177"/>
      <c r="S55" s="172"/>
      <c r="T55" s="152"/>
      <c r="U55" s="178"/>
      <c r="V55" s="152"/>
      <c r="W55" s="152"/>
      <c r="X55" s="172"/>
    </row>
    <row r="56" spans="2:24" ht="17.25">
      <c r="B56" s="4"/>
      <c r="C56" s="14"/>
      <c r="D56" s="15"/>
      <c r="E56" s="15"/>
      <c r="F56" s="15"/>
      <c r="G56" s="15"/>
      <c r="H56" s="15"/>
      <c r="I56" s="15"/>
      <c r="J56" s="15"/>
      <c r="K56" s="14"/>
      <c r="L56" s="15"/>
      <c r="M56" s="15"/>
      <c r="N56" s="15"/>
      <c r="O56" s="15"/>
      <c r="P56" s="15"/>
      <c r="Q56" s="15"/>
      <c r="R56" s="15"/>
      <c r="S56" s="15"/>
      <c r="T56" s="15"/>
      <c r="U56" s="50"/>
      <c r="V56" s="15"/>
      <c r="W56" s="15"/>
      <c r="X56" s="15"/>
    </row>
    <row r="57" spans="2:24" ht="18" thickBot="1">
      <c r="B57" s="14"/>
      <c r="C57" s="14"/>
      <c r="D57" s="15"/>
      <c r="E57" s="15"/>
      <c r="F57" s="15"/>
      <c r="G57" s="15"/>
      <c r="H57" s="15"/>
      <c r="I57" s="15"/>
      <c r="J57" s="15"/>
      <c r="K57" s="14"/>
      <c r="L57" s="15"/>
      <c r="M57" s="15"/>
      <c r="N57" s="15"/>
      <c r="O57" s="15"/>
      <c r="P57" s="15"/>
      <c r="Q57" s="15"/>
      <c r="R57" s="15"/>
      <c r="S57" s="15"/>
      <c r="T57" s="15"/>
      <c r="U57" s="50"/>
      <c r="V57" s="15"/>
      <c r="W57" s="15"/>
      <c r="X57" s="44"/>
    </row>
    <row r="58" spans="1:24" ht="17.25">
      <c r="A58" s="15"/>
      <c r="B58" s="20"/>
      <c r="C58" s="16"/>
      <c r="D58" s="16"/>
      <c r="E58" s="16"/>
      <c r="F58" s="17"/>
      <c r="G58" s="16"/>
      <c r="H58" s="16"/>
      <c r="I58" s="16"/>
      <c r="J58" s="16"/>
      <c r="K58" s="16"/>
      <c r="L58" s="21"/>
      <c r="M58" s="21"/>
      <c r="N58" s="21"/>
      <c r="O58" s="21"/>
      <c r="P58" s="22"/>
      <c r="Q58" s="22"/>
      <c r="R58" s="22"/>
      <c r="S58" s="22"/>
      <c r="T58" s="22"/>
      <c r="U58" s="51"/>
      <c r="V58" s="22"/>
      <c r="W58" s="192"/>
      <c r="X58" s="193"/>
    </row>
    <row r="59" spans="1:24" ht="17.25">
      <c r="A59" s="15"/>
      <c r="B59" s="23"/>
      <c r="C59" s="24"/>
      <c r="D59" s="25"/>
      <c r="E59" s="25"/>
      <c r="F59" s="26"/>
      <c r="G59" s="26" t="s">
        <v>0</v>
      </c>
      <c r="H59" s="26"/>
      <c r="I59" s="26"/>
      <c r="J59" s="26"/>
      <c r="K59" s="26"/>
      <c r="L59" s="26"/>
      <c r="M59" s="26"/>
      <c r="N59" s="26"/>
      <c r="O59" s="26"/>
      <c r="P59" s="26"/>
      <c r="Q59" s="26"/>
      <c r="R59" s="26"/>
      <c r="S59" s="26"/>
      <c r="T59" s="26"/>
      <c r="U59" s="50"/>
      <c r="V59" s="26"/>
      <c r="W59" s="15"/>
      <c r="X59" s="193"/>
    </row>
    <row r="60" spans="1:24" ht="15.75" customHeight="1">
      <c r="A60" s="15"/>
      <c r="B60" s="23"/>
      <c r="C60" s="24"/>
      <c r="D60" s="25"/>
      <c r="E60" s="25"/>
      <c r="F60" s="25"/>
      <c r="G60" s="25"/>
      <c r="H60" s="332" t="str">
        <f>DETAILS!$D$4</f>
        <v>SAMPLE TOWNHOMES ASSOCIATION</v>
      </c>
      <c r="I60" s="332"/>
      <c r="J60" s="332"/>
      <c r="K60" s="332"/>
      <c r="L60" s="332"/>
      <c r="M60" s="332"/>
      <c r="N60" s="332"/>
      <c r="O60" s="332"/>
      <c r="P60" s="332"/>
      <c r="Q60" s="332"/>
      <c r="R60" s="25"/>
      <c r="S60" s="25"/>
      <c r="T60" s="25"/>
      <c r="U60" s="52"/>
      <c r="V60" s="26"/>
      <c r="W60" s="15"/>
      <c r="X60" s="193"/>
    </row>
    <row r="61" spans="1:24" ht="15.75" customHeight="1">
      <c r="A61" s="15"/>
      <c r="B61" s="23"/>
      <c r="C61" s="24"/>
      <c r="D61" s="25"/>
      <c r="E61" s="25"/>
      <c r="F61" s="25"/>
      <c r="G61" s="25"/>
      <c r="H61" s="332"/>
      <c r="I61" s="332"/>
      <c r="J61" s="332"/>
      <c r="K61" s="332"/>
      <c r="L61" s="332"/>
      <c r="M61" s="332"/>
      <c r="N61" s="332"/>
      <c r="O61" s="332"/>
      <c r="P61" s="332"/>
      <c r="Q61" s="332"/>
      <c r="R61" s="25"/>
      <c r="S61" s="25"/>
      <c r="T61" s="25"/>
      <c r="U61" s="52"/>
      <c r="V61" s="26"/>
      <c r="W61" s="15"/>
      <c r="X61" s="193"/>
    </row>
    <row r="62" spans="1:24" ht="20.25">
      <c r="A62" s="15"/>
      <c r="B62" s="23"/>
      <c r="C62" s="24"/>
      <c r="D62" s="25"/>
      <c r="E62" s="25"/>
      <c r="F62" s="25"/>
      <c r="G62" s="25"/>
      <c r="H62" s="332" t="s">
        <v>27</v>
      </c>
      <c r="I62" s="332"/>
      <c r="J62" s="332"/>
      <c r="K62" s="332"/>
      <c r="L62" s="332"/>
      <c r="M62" s="332"/>
      <c r="N62" s="332"/>
      <c r="O62" s="332"/>
      <c r="P62" s="332"/>
      <c r="Q62" s="332"/>
      <c r="R62" s="25"/>
      <c r="S62" s="25"/>
      <c r="T62" s="25"/>
      <c r="U62" s="52" t="s">
        <v>0</v>
      </c>
      <c r="V62" s="26"/>
      <c r="W62" s="15"/>
      <c r="X62" s="193"/>
    </row>
    <row r="63" spans="1:24" ht="20.25">
      <c r="A63" s="15"/>
      <c r="B63" s="23"/>
      <c r="C63" s="24"/>
      <c r="D63" s="321"/>
      <c r="E63" s="321"/>
      <c r="F63" s="25"/>
      <c r="G63" s="25"/>
      <c r="H63" s="332" t="str">
        <f>DETAILS!$D$16</f>
        <v>PERIOD 2020 TO 2050</v>
      </c>
      <c r="I63" s="332"/>
      <c r="J63" s="332"/>
      <c r="K63" s="332"/>
      <c r="L63" s="332"/>
      <c r="M63" s="332"/>
      <c r="N63" s="332"/>
      <c r="O63" s="332"/>
      <c r="P63" s="332"/>
      <c r="Q63" s="332"/>
      <c r="R63" s="25"/>
      <c r="S63" s="25"/>
      <c r="T63" s="25"/>
      <c r="U63" s="52"/>
      <c r="V63" s="26"/>
      <c r="W63" s="15"/>
      <c r="X63" s="193"/>
    </row>
    <row r="64" spans="1:24" ht="18">
      <c r="A64" s="15"/>
      <c r="B64" s="23"/>
      <c r="C64" s="24"/>
      <c r="D64" s="27"/>
      <c r="E64" s="25"/>
      <c r="F64" s="25"/>
      <c r="G64" s="25"/>
      <c r="H64" s="73"/>
      <c r="I64" s="320" t="s">
        <v>285</v>
      </c>
      <c r="J64" s="320"/>
      <c r="K64" s="320"/>
      <c r="L64" s="320"/>
      <c r="M64" s="320"/>
      <c r="N64" s="320"/>
      <c r="O64" s="320"/>
      <c r="P64" s="74"/>
      <c r="Q64" s="73"/>
      <c r="R64" s="25"/>
      <c r="S64" s="25"/>
      <c r="T64" s="25"/>
      <c r="U64" s="52"/>
      <c r="V64" s="26"/>
      <c r="W64" s="15"/>
      <c r="X64" s="193"/>
    </row>
    <row r="65" spans="1:24" ht="18">
      <c r="A65" s="15"/>
      <c r="B65" s="23"/>
      <c r="C65" s="24"/>
      <c r="D65" s="25"/>
      <c r="E65" s="26"/>
      <c r="F65" s="25"/>
      <c r="G65" s="25"/>
      <c r="H65" s="25"/>
      <c r="I65" s="25"/>
      <c r="J65" s="25"/>
      <c r="K65" s="25"/>
      <c r="L65" s="25"/>
      <c r="M65" s="25"/>
      <c r="N65" s="25"/>
      <c r="O65" s="25"/>
      <c r="P65" s="25"/>
      <c r="Q65" s="25"/>
      <c r="R65" s="25"/>
      <c r="S65" s="25"/>
      <c r="T65" s="25"/>
      <c r="U65" s="52"/>
      <c r="V65" s="26"/>
      <c r="W65" s="15"/>
      <c r="X65" s="193"/>
    </row>
    <row r="66" spans="1:24" ht="18">
      <c r="A66" s="15"/>
      <c r="B66" s="23"/>
      <c r="C66" s="24"/>
      <c r="D66" s="66"/>
      <c r="E66" s="64" t="s">
        <v>143</v>
      </c>
      <c r="F66" s="72">
        <f>DETAILS!$D$7</f>
        <v>188</v>
      </c>
      <c r="G66" s="64"/>
      <c r="H66" s="63"/>
      <c r="I66" s="64" t="s">
        <v>28</v>
      </c>
      <c r="J66" s="334">
        <v>0.025</v>
      </c>
      <c r="K66" s="334"/>
      <c r="L66" s="63" t="s">
        <v>0</v>
      </c>
      <c r="M66" s="65" t="s">
        <v>140</v>
      </c>
      <c r="N66" s="333" t="s">
        <v>141</v>
      </c>
      <c r="O66" s="333"/>
      <c r="P66" s="333"/>
      <c r="Q66" s="333"/>
      <c r="R66" s="338" t="s">
        <v>29</v>
      </c>
      <c r="S66" s="338"/>
      <c r="T66" s="338"/>
      <c r="U66" s="338"/>
      <c r="V66" s="15"/>
      <c r="W66" s="15"/>
      <c r="X66" s="193"/>
    </row>
    <row r="67" spans="1:24" ht="18">
      <c r="A67" s="15"/>
      <c r="B67" s="23"/>
      <c r="C67" s="24"/>
      <c r="D67" s="66"/>
      <c r="E67" s="66"/>
      <c r="F67" s="66"/>
      <c r="G67" s="66"/>
      <c r="H67" s="66"/>
      <c r="I67" s="66"/>
      <c r="J67" s="66"/>
      <c r="K67" s="66"/>
      <c r="L67" s="66"/>
      <c r="M67" s="66"/>
      <c r="N67" s="323" t="s">
        <v>142</v>
      </c>
      <c r="O67" s="323"/>
      <c r="P67" s="323"/>
      <c r="Q67" s="323"/>
      <c r="R67" s="338" t="s">
        <v>30</v>
      </c>
      <c r="S67" s="338"/>
      <c r="T67" s="338"/>
      <c r="U67" s="66"/>
      <c r="V67" s="15"/>
      <c r="W67" s="15"/>
      <c r="X67" s="193"/>
    </row>
    <row r="68" spans="1:24" ht="18">
      <c r="A68" s="15"/>
      <c r="B68" s="23"/>
      <c r="C68" s="24"/>
      <c r="D68" s="26"/>
      <c r="E68" s="26"/>
      <c r="F68" s="25"/>
      <c r="G68" s="25"/>
      <c r="H68" s="25"/>
      <c r="I68" s="25" t="s">
        <v>0</v>
      </c>
      <c r="J68" s="25"/>
      <c r="K68" s="25"/>
      <c r="L68" s="25"/>
      <c r="M68" s="25"/>
      <c r="N68" s="25"/>
      <c r="O68" s="25"/>
      <c r="P68" s="25"/>
      <c r="Q68" s="25"/>
      <c r="R68" s="25"/>
      <c r="S68" s="25"/>
      <c r="T68" s="25"/>
      <c r="U68" s="75"/>
      <c r="V68" s="26"/>
      <c r="W68" s="15"/>
      <c r="X68" s="193"/>
    </row>
    <row r="69" spans="1:24" ht="18">
      <c r="A69" s="15"/>
      <c r="B69" s="23"/>
      <c r="C69" s="29" t="s">
        <v>31</v>
      </c>
      <c r="D69" s="70" t="s">
        <v>250</v>
      </c>
      <c r="E69" s="71" t="s">
        <v>252</v>
      </c>
      <c r="F69" s="76">
        <v>25</v>
      </c>
      <c r="G69" s="78" t="s">
        <v>32</v>
      </c>
      <c r="H69" s="30">
        <v>13</v>
      </c>
      <c r="I69" s="78" t="s">
        <v>33</v>
      </c>
      <c r="J69" s="77" t="s">
        <v>26</v>
      </c>
      <c r="K69" s="30">
        <f>+F69-H69</f>
        <v>12</v>
      </c>
      <c r="L69" s="77" t="s">
        <v>34</v>
      </c>
      <c r="M69" s="78" t="s">
        <v>35</v>
      </c>
      <c r="N69" s="79" t="s">
        <v>26</v>
      </c>
      <c r="O69" s="80">
        <v>514500</v>
      </c>
      <c r="P69" s="78" t="s">
        <v>36</v>
      </c>
      <c r="Q69" s="78"/>
      <c r="R69" s="78" t="s">
        <v>37</v>
      </c>
      <c r="S69" s="30">
        <f>(K69)</f>
        <v>12</v>
      </c>
      <c r="T69" s="78" t="s">
        <v>38</v>
      </c>
      <c r="U69" s="68">
        <f>(O69)*(1+J66)^S69</f>
        <v>691945.30007472</v>
      </c>
      <c r="V69" s="26"/>
      <c r="W69" s="15"/>
      <c r="X69" s="193"/>
    </row>
    <row r="70" spans="1:24" ht="18">
      <c r="A70" s="15"/>
      <c r="B70" s="23"/>
      <c r="C70" s="29"/>
      <c r="D70" s="326" t="s">
        <v>251</v>
      </c>
      <c r="E70" s="326"/>
      <c r="F70" s="77"/>
      <c r="G70" s="78"/>
      <c r="H70" s="77"/>
      <c r="I70" s="78"/>
      <c r="J70" s="78"/>
      <c r="K70" s="77"/>
      <c r="L70" s="77"/>
      <c r="M70" s="78" t="s">
        <v>39</v>
      </c>
      <c r="N70" s="79" t="s">
        <v>26</v>
      </c>
      <c r="O70" s="81">
        <v>280000</v>
      </c>
      <c r="P70" s="78" t="s">
        <v>40</v>
      </c>
      <c r="Q70" s="78"/>
      <c r="R70" s="78" t="s">
        <v>41</v>
      </c>
      <c r="S70" s="78"/>
      <c r="T70" s="78"/>
      <c r="U70" s="68">
        <f>PMT(J66/12,K69*12,-U69-O70)</f>
        <v>7819.585533659842</v>
      </c>
      <c r="V70" s="26"/>
      <c r="W70" s="15"/>
      <c r="X70" s="193"/>
    </row>
    <row r="71" spans="1:24" ht="18">
      <c r="A71" s="15"/>
      <c r="B71" s="23"/>
      <c r="C71" s="31"/>
      <c r="D71" s="26"/>
      <c r="E71" s="25"/>
      <c r="F71" s="77"/>
      <c r="G71" s="78"/>
      <c r="H71" s="77"/>
      <c r="I71" s="78"/>
      <c r="J71" s="78"/>
      <c r="K71" s="77"/>
      <c r="L71" s="77"/>
      <c r="M71" s="78" t="s">
        <v>42</v>
      </c>
      <c r="N71" s="79" t="s">
        <v>26</v>
      </c>
      <c r="O71" s="82">
        <f>(O69-O70)</f>
        <v>234500</v>
      </c>
      <c r="P71" s="78" t="s">
        <v>43</v>
      </c>
      <c r="Q71" s="78"/>
      <c r="R71" s="78" t="s">
        <v>44</v>
      </c>
      <c r="S71" s="78"/>
      <c r="T71" s="78"/>
      <c r="U71" s="67">
        <f>(U70/F66)</f>
        <v>41.59354007265873</v>
      </c>
      <c r="V71" s="26"/>
      <c r="W71" s="15"/>
      <c r="X71" s="193"/>
    </row>
    <row r="72" spans="1:24" ht="18">
      <c r="A72" s="15"/>
      <c r="B72" s="23"/>
      <c r="C72" s="29"/>
      <c r="D72" s="26"/>
      <c r="E72" s="26"/>
      <c r="F72" s="77"/>
      <c r="G72" s="78"/>
      <c r="H72" s="77"/>
      <c r="I72" s="78"/>
      <c r="J72" s="78"/>
      <c r="K72" s="77"/>
      <c r="L72" s="77"/>
      <c r="M72" s="78"/>
      <c r="N72" s="78"/>
      <c r="O72" s="78"/>
      <c r="P72" s="78"/>
      <c r="Q72" s="78"/>
      <c r="R72" s="78"/>
      <c r="S72" s="78"/>
      <c r="T72" s="78"/>
      <c r="U72" s="69"/>
      <c r="V72" s="26"/>
      <c r="W72" s="15"/>
      <c r="X72" s="193"/>
    </row>
    <row r="73" spans="1:24" ht="18">
      <c r="A73" s="15"/>
      <c r="B73" s="23"/>
      <c r="C73" s="29" t="s">
        <v>45</v>
      </c>
      <c r="D73" s="70" t="s">
        <v>250</v>
      </c>
      <c r="E73" s="71" t="s">
        <v>252</v>
      </c>
      <c r="F73" s="76">
        <v>35</v>
      </c>
      <c r="G73" s="78" t="s">
        <v>32</v>
      </c>
      <c r="H73" s="30">
        <v>26</v>
      </c>
      <c r="I73" s="78" t="s">
        <v>33</v>
      </c>
      <c r="J73" s="77" t="s">
        <v>26</v>
      </c>
      <c r="K73" s="30">
        <f>+F73-H73</f>
        <v>9</v>
      </c>
      <c r="L73" s="77" t="s">
        <v>34</v>
      </c>
      <c r="M73" s="78" t="s">
        <v>35</v>
      </c>
      <c r="N73" s="79" t="s">
        <v>26</v>
      </c>
      <c r="O73" s="82">
        <v>515000</v>
      </c>
      <c r="P73" s="78" t="s">
        <v>36</v>
      </c>
      <c r="Q73" s="78"/>
      <c r="R73" s="78" t="s">
        <v>37</v>
      </c>
      <c r="S73" s="30">
        <f>(K73)</f>
        <v>9</v>
      </c>
      <c r="T73" s="78" t="s">
        <v>38</v>
      </c>
      <c r="U73" s="68">
        <f>(O73)*(1+J66)^K73</f>
        <v>643164.4295230476</v>
      </c>
      <c r="V73" s="26"/>
      <c r="W73" s="15"/>
      <c r="X73" s="193"/>
    </row>
    <row r="74" spans="1:24" ht="18">
      <c r="A74" s="15"/>
      <c r="B74" s="23"/>
      <c r="C74" s="29"/>
      <c r="D74" s="326" t="s">
        <v>253</v>
      </c>
      <c r="E74" s="326"/>
      <c r="F74" s="77"/>
      <c r="G74" s="78"/>
      <c r="H74" s="77"/>
      <c r="I74" s="78"/>
      <c r="J74" s="78"/>
      <c r="K74" s="77"/>
      <c r="L74" s="77"/>
      <c r="M74" s="78" t="s">
        <v>39</v>
      </c>
      <c r="N74" s="79" t="s">
        <v>26</v>
      </c>
      <c r="O74" s="81">
        <v>50000</v>
      </c>
      <c r="P74" s="78" t="s">
        <v>40</v>
      </c>
      <c r="Q74" s="78"/>
      <c r="R74" s="78" t="s">
        <v>41</v>
      </c>
      <c r="S74" s="78"/>
      <c r="T74" s="78"/>
      <c r="U74" s="68">
        <f>PMT(K70/12,K73*12,-U73-O74)</f>
        <v>6418.189162250441</v>
      </c>
      <c r="V74" s="26"/>
      <c r="W74" s="15"/>
      <c r="X74" s="193"/>
    </row>
    <row r="75" spans="1:24" ht="18">
      <c r="A75" s="15"/>
      <c r="B75" s="23"/>
      <c r="C75" s="31"/>
      <c r="D75" s="26"/>
      <c r="E75" s="25"/>
      <c r="F75" s="77"/>
      <c r="G75" s="78"/>
      <c r="H75" s="77"/>
      <c r="I75" s="78"/>
      <c r="J75" s="78"/>
      <c r="K75" s="77"/>
      <c r="L75" s="77"/>
      <c r="M75" s="78" t="s">
        <v>42</v>
      </c>
      <c r="N75" s="79" t="s">
        <v>26</v>
      </c>
      <c r="O75" s="82">
        <f>(O73-O74)</f>
        <v>465000</v>
      </c>
      <c r="P75" s="78" t="s">
        <v>43</v>
      </c>
      <c r="Q75" s="78"/>
      <c r="R75" s="78" t="s">
        <v>44</v>
      </c>
      <c r="S75" s="78"/>
      <c r="T75" s="78"/>
      <c r="U75" s="67">
        <f>(U74/F66)</f>
        <v>34.13930405452362</v>
      </c>
      <c r="V75" s="26"/>
      <c r="W75" s="15"/>
      <c r="X75" s="193"/>
    </row>
    <row r="76" spans="1:24" ht="18">
      <c r="A76" s="15"/>
      <c r="B76" s="23"/>
      <c r="C76" s="29"/>
      <c r="D76" s="26"/>
      <c r="E76" s="26"/>
      <c r="F76" s="77"/>
      <c r="G76" s="78"/>
      <c r="H76" s="77"/>
      <c r="I76" s="78"/>
      <c r="J76" s="78"/>
      <c r="K76" s="77"/>
      <c r="L76" s="77"/>
      <c r="M76" s="78"/>
      <c r="N76" s="78"/>
      <c r="O76" s="78"/>
      <c r="P76" s="78"/>
      <c r="Q76" s="78"/>
      <c r="R76" s="78"/>
      <c r="S76" s="78"/>
      <c r="T76" s="78"/>
      <c r="U76" s="69"/>
      <c r="V76" s="26"/>
      <c r="W76" s="15"/>
      <c r="X76" s="193"/>
    </row>
    <row r="77" spans="1:24" ht="18">
      <c r="A77" s="15"/>
      <c r="B77" s="23"/>
      <c r="C77" s="29" t="s">
        <v>46</v>
      </c>
      <c r="D77" s="70" t="s">
        <v>201</v>
      </c>
      <c r="E77" s="71" t="s">
        <v>252</v>
      </c>
      <c r="F77" s="76">
        <v>20</v>
      </c>
      <c r="G77" s="78" t="s">
        <v>32</v>
      </c>
      <c r="H77" s="30">
        <v>12</v>
      </c>
      <c r="I77" s="78" t="s">
        <v>33</v>
      </c>
      <c r="J77" s="77" t="s">
        <v>26</v>
      </c>
      <c r="K77" s="30">
        <f>+F77-H77</f>
        <v>8</v>
      </c>
      <c r="L77" s="77" t="s">
        <v>34</v>
      </c>
      <c r="M77" s="78" t="s">
        <v>35</v>
      </c>
      <c r="N77" s="79" t="s">
        <v>26</v>
      </c>
      <c r="O77" s="82">
        <v>415000</v>
      </c>
      <c r="P77" s="78" t="s">
        <v>36</v>
      </c>
      <c r="Q77" s="78"/>
      <c r="R77" s="78" t="s">
        <v>37</v>
      </c>
      <c r="S77" s="30">
        <f>(K77)</f>
        <v>8</v>
      </c>
      <c r="T77" s="78" t="s">
        <v>38</v>
      </c>
      <c r="U77" s="68">
        <f>(O77)*(1+J66)^K77</f>
        <v>505637.2024666158</v>
      </c>
      <c r="V77" s="26"/>
      <c r="W77" s="15"/>
      <c r="X77" s="193"/>
    </row>
    <row r="78" spans="1:24" ht="18">
      <c r="A78" s="15"/>
      <c r="B78" s="23"/>
      <c r="C78" s="29"/>
      <c r="D78" s="326" t="s">
        <v>254</v>
      </c>
      <c r="E78" s="326"/>
      <c r="F78" s="77"/>
      <c r="G78" s="78"/>
      <c r="H78" s="77"/>
      <c r="I78" s="78"/>
      <c r="J78" s="78"/>
      <c r="K78" s="77"/>
      <c r="L78" s="77"/>
      <c r="M78" s="78" t="s">
        <v>39</v>
      </c>
      <c r="N78" s="79" t="s">
        <v>26</v>
      </c>
      <c r="O78" s="81">
        <v>50000</v>
      </c>
      <c r="P78" s="78" t="s">
        <v>40</v>
      </c>
      <c r="Q78" s="78"/>
      <c r="R78" s="78" t="s">
        <v>41</v>
      </c>
      <c r="S78" s="78"/>
      <c r="T78" s="78"/>
      <c r="U78" s="68">
        <f>PMT(K74/12,K77*12,-U77-O78)</f>
        <v>5787.8875256939145</v>
      </c>
      <c r="V78" s="26"/>
      <c r="W78" s="15"/>
      <c r="X78" s="193"/>
    </row>
    <row r="79" spans="1:24" ht="18">
      <c r="A79" s="15"/>
      <c r="B79" s="23"/>
      <c r="C79" s="31"/>
      <c r="D79" s="26"/>
      <c r="E79" s="25"/>
      <c r="F79" s="77"/>
      <c r="G79" s="78"/>
      <c r="H79" s="77"/>
      <c r="I79" s="78"/>
      <c r="J79" s="78"/>
      <c r="K79" s="77"/>
      <c r="L79" s="77"/>
      <c r="M79" s="78" t="s">
        <v>42</v>
      </c>
      <c r="N79" s="79" t="s">
        <v>26</v>
      </c>
      <c r="O79" s="82">
        <f>(O77-O78)</f>
        <v>365000</v>
      </c>
      <c r="P79" s="78" t="s">
        <v>43</v>
      </c>
      <c r="Q79" s="78"/>
      <c r="R79" s="78" t="s">
        <v>44</v>
      </c>
      <c r="S79" s="78"/>
      <c r="T79" s="78"/>
      <c r="U79" s="67">
        <f>(U78/F66)</f>
        <v>30.786635774967632</v>
      </c>
      <c r="V79" s="26"/>
      <c r="W79" s="15"/>
      <c r="X79" s="193"/>
    </row>
    <row r="80" spans="1:24" ht="18">
      <c r="A80" s="15"/>
      <c r="B80" s="23"/>
      <c r="C80" s="29"/>
      <c r="D80" s="26"/>
      <c r="E80" s="26"/>
      <c r="F80" s="77"/>
      <c r="G80" s="78"/>
      <c r="H80" s="77"/>
      <c r="I80" s="78"/>
      <c r="J80" s="78"/>
      <c r="K80" s="77"/>
      <c r="L80" s="77"/>
      <c r="M80" s="78"/>
      <c r="N80" s="78"/>
      <c r="O80" s="78"/>
      <c r="P80" s="78"/>
      <c r="Q80" s="78"/>
      <c r="R80" s="78"/>
      <c r="S80" s="78"/>
      <c r="T80" s="78"/>
      <c r="U80" s="69"/>
      <c r="V80" s="26"/>
      <c r="W80" s="15"/>
      <c r="X80" s="193"/>
    </row>
    <row r="81" spans="1:24" ht="18">
      <c r="A81" s="15"/>
      <c r="B81" s="23"/>
      <c r="C81" s="29" t="s">
        <v>47</v>
      </c>
      <c r="D81" s="70" t="s">
        <v>255</v>
      </c>
      <c r="E81" s="71" t="s">
        <v>252</v>
      </c>
      <c r="F81" s="76">
        <v>35</v>
      </c>
      <c r="G81" s="78" t="s">
        <v>32</v>
      </c>
      <c r="H81" s="30">
        <v>24</v>
      </c>
      <c r="I81" s="78" t="s">
        <v>33</v>
      </c>
      <c r="J81" s="77" t="s">
        <v>26</v>
      </c>
      <c r="K81" s="30">
        <f>+F81-H81</f>
        <v>11</v>
      </c>
      <c r="L81" s="77" t="s">
        <v>34</v>
      </c>
      <c r="M81" s="78" t="s">
        <v>35</v>
      </c>
      <c r="N81" s="79" t="s">
        <v>26</v>
      </c>
      <c r="O81" s="82">
        <v>218000</v>
      </c>
      <c r="P81" s="78" t="s">
        <v>36</v>
      </c>
      <c r="Q81" s="78"/>
      <c r="R81" s="78" t="s">
        <v>37</v>
      </c>
      <c r="S81" s="30">
        <f>(K81)</f>
        <v>11</v>
      </c>
      <c r="T81" s="78" t="s">
        <v>38</v>
      </c>
      <c r="U81" s="68">
        <f>(O81)*(1+J66)^K81</f>
        <v>286034.891400676</v>
      </c>
      <c r="V81" s="26"/>
      <c r="W81" s="15"/>
      <c r="X81" s="193"/>
    </row>
    <row r="82" spans="1:24" ht="18">
      <c r="A82" s="15"/>
      <c r="B82" s="23"/>
      <c r="C82" s="29"/>
      <c r="D82" s="326" t="s">
        <v>256</v>
      </c>
      <c r="E82" s="326"/>
      <c r="F82" s="77"/>
      <c r="G82" s="78"/>
      <c r="H82" s="77"/>
      <c r="I82" s="78"/>
      <c r="J82" s="78"/>
      <c r="K82" s="77"/>
      <c r="L82" s="77"/>
      <c r="M82" s="78" t="s">
        <v>39</v>
      </c>
      <c r="N82" s="79" t="s">
        <v>26</v>
      </c>
      <c r="O82" s="81">
        <v>10000</v>
      </c>
      <c r="P82" s="78" t="s">
        <v>40</v>
      </c>
      <c r="Q82" s="78"/>
      <c r="R82" s="78" t="s">
        <v>41</v>
      </c>
      <c r="S82" s="78"/>
      <c r="T82" s="78"/>
      <c r="U82" s="68">
        <f>PMT(K78/12,K81*12,-U81-O82)</f>
        <v>2242.6885712172425</v>
      </c>
      <c r="V82" s="26"/>
      <c r="W82" s="15"/>
      <c r="X82" s="193"/>
    </row>
    <row r="83" spans="1:24" ht="18">
      <c r="A83" s="15"/>
      <c r="B83" s="23"/>
      <c r="C83" s="31"/>
      <c r="D83" s="26"/>
      <c r="E83" s="25"/>
      <c r="F83" s="77"/>
      <c r="G83" s="78"/>
      <c r="H83" s="77"/>
      <c r="I83" s="78"/>
      <c r="J83" s="78"/>
      <c r="K83" s="77"/>
      <c r="L83" s="77"/>
      <c r="M83" s="78" t="s">
        <v>42</v>
      </c>
      <c r="N83" s="79" t="s">
        <v>26</v>
      </c>
      <c r="O83" s="82">
        <f>(O81-O82)</f>
        <v>208000</v>
      </c>
      <c r="P83" s="78" t="s">
        <v>43</v>
      </c>
      <c r="Q83" s="78"/>
      <c r="R83" s="78" t="s">
        <v>44</v>
      </c>
      <c r="S83" s="78"/>
      <c r="T83" s="78"/>
      <c r="U83" s="67">
        <f>(U82/F66)</f>
        <v>11.92919452775129</v>
      </c>
      <c r="V83" s="26"/>
      <c r="W83" s="15"/>
      <c r="X83" s="193"/>
    </row>
    <row r="84" spans="1:34" ht="18">
      <c r="A84" s="15"/>
      <c r="B84" s="23"/>
      <c r="C84" s="29"/>
      <c r="D84" s="26"/>
      <c r="E84" s="26"/>
      <c r="F84" s="77"/>
      <c r="G84" s="78"/>
      <c r="H84" s="77"/>
      <c r="I84" s="78"/>
      <c r="J84" s="78"/>
      <c r="K84" s="77"/>
      <c r="L84" s="77"/>
      <c r="M84" s="78"/>
      <c r="N84" s="78"/>
      <c r="O84" s="78"/>
      <c r="P84" s="78"/>
      <c r="Q84" s="78"/>
      <c r="R84" s="78"/>
      <c r="S84" s="78"/>
      <c r="T84" s="78"/>
      <c r="U84" s="69"/>
      <c r="V84" s="26"/>
      <c r="W84" s="15"/>
      <c r="X84" s="193"/>
      <c r="AC84" s="330"/>
      <c r="AD84" s="330"/>
      <c r="AE84" s="32"/>
      <c r="AF84" s="331"/>
      <c r="AG84" s="331"/>
      <c r="AH84" s="331"/>
    </row>
    <row r="85" spans="1:34" ht="18">
      <c r="A85" s="15"/>
      <c r="B85" s="23"/>
      <c r="C85" s="29" t="s">
        <v>48</v>
      </c>
      <c r="D85" s="70" t="s">
        <v>257</v>
      </c>
      <c r="E85" s="71" t="s">
        <v>252</v>
      </c>
      <c r="F85" s="76">
        <v>30</v>
      </c>
      <c r="G85" s="78" t="s">
        <v>32</v>
      </c>
      <c r="H85" s="30">
        <v>18</v>
      </c>
      <c r="I85" s="78" t="s">
        <v>33</v>
      </c>
      <c r="J85" s="77" t="s">
        <v>26</v>
      </c>
      <c r="K85" s="30">
        <f>+F85-H85</f>
        <v>12</v>
      </c>
      <c r="L85" s="77" t="s">
        <v>34</v>
      </c>
      <c r="M85" s="78" t="s">
        <v>35</v>
      </c>
      <c r="N85" s="79" t="s">
        <v>26</v>
      </c>
      <c r="O85" s="82">
        <v>89000</v>
      </c>
      <c r="P85" s="78" t="s">
        <v>36</v>
      </c>
      <c r="Q85" s="78"/>
      <c r="R85" s="78" t="s">
        <v>37</v>
      </c>
      <c r="S85" s="30">
        <f>(K85)</f>
        <v>12</v>
      </c>
      <c r="T85" s="78" t="s">
        <v>38</v>
      </c>
      <c r="U85" s="68">
        <f>(O85)*(1+J66)^K85</f>
        <v>119695.10535792047</v>
      </c>
      <c r="V85" s="26"/>
      <c r="W85" s="15"/>
      <c r="X85" s="193"/>
      <c r="AC85" s="330"/>
      <c r="AD85" s="330"/>
      <c r="AE85" s="32"/>
      <c r="AF85" s="331"/>
      <c r="AG85" s="331"/>
      <c r="AH85" s="331"/>
    </row>
    <row r="86" spans="1:34" ht="18">
      <c r="A86" s="15"/>
      <c r="B86" s="23"/>
      <c r="C86" s="29"/>
      <c r="D86" s="326" t="s">
        <v>258</v>
      </c>
      <c r="E86" s="326"/>
      <c r="F86" s="77"/>
      <c r="G86" s="78"/>
      <c r="H86" s="77"/>
      <c r="I86" s="78"/>
      <c r="J86" s="78"/>
      <c r="K86" s="77"/>
      <c r="L86" s="77"/>
      <c r="M86" s="78" t="s">
        <v>39</v>
      </c>
      <c r="N86" s="79" t="s">
        <v>26</v>
      </c>
      <c r="O86" s="81">
        <v>15000</v>
      </c>
      <c r="P86" s="78" t="s">
        <v>40</v>
      </c>
      <c r="Q86" s="78"/>
      <c r="R86" s="78" t="s">
        <v>41</v>
      </c>
      <c r="S86" s="78"/>
      <c r="T86" s="78"/>
      <c r="U86" s="68">
        <f>PMT(K82/12,K85*12,-U85-O86)</f>
        <v>935.3826760966699</v>
      </c>
      <c r="V86" s="26"/>
      <c r="W86" s="15"/>
      <c r="X86" s="193"/>
      <c r="AC86" s="330"/>
      <c r="AD86" s="330"/>
      <c r="AE86" s="32"/>
      <c r="AF86" s="331"/>
      <c r="AG86" s="331"/>
      <c r="AH86" s="331"/>
    </row>
    <row r="87" spans="1:34" ht="18">
      <c r="A87" s="15"/>
      <c r="B87" s="23"/>
      <c r="C87" s="31"/>
      <c r="D87" s="26"/>
      <c r="E87" s="25"/>
      <c r="F87" s="77"/>
      <c r="G87" s="78"/>
      <c r="H87" s="77"/>
      <c r="I87" s="78"/>
      <c r="J87" s="78"/>
      <c r="K87" s="77"/>
      <c r="L87" s="77"/>
      <c r="M87" s="78" t="s">
        <v>42</v>
      </c>
      <c r="N87" s="79" t="s">
        <v>26</v>
      </c>
      <c r="O87" s="82">
        <f>(O85-O86)</f>
        <v>74000</v>
      </c>
      <c r="P87" s="78" t="s">
        <v>43</v>
      </c>
      <c r="Q87" s="78"/>
      <c r="R87" s="78" t="s">
        <v>44</v>
      </c>
      <c r="S87" s="78"/>
      <c r="T87" s="78"/>
      <c r="U87" s="67">
        <f>(U86/F66)</f>
        <v>4.9754397664716485</v>
      </c>
      <c r="V87" s="26"/>
      <c r="W87" s="15"/>
      <c r="X87" s="193"/>
      <c r="AC87" s="330"/>
      <c r="AD87" s="330"/>
      <c r="AE87" s="32"/>
      <c r="AF87" s="331"/>
      <c r="AG87" s="331"/>
      <c r="AH87" s="331"/>
    </row>
    <row r="88" spans="1:34" ht="18">
      <c r="A88" s="15"/>
      <c r="B88" s="23"/>
      <c r="C88" s="29"/>
      <c r="D88" s="26"/>
      <c r="E88" s="26"/>
      <c r="F88" s="77"/>
      <c r="G88" s="78"/>
      <c r="H88" s="77"/>
      <c r="I88" s="78"/>
      <c r="J88" s="78"/>
      <c r="K88" s="77"/>
      <c r="L88" s="77"/>
      <c r="M88" s="78"/>
      <c r="N88" s="78"/>
      <c r="O88" s="78"/>
      <c r="P88" s="78"/>
      <c r="Q88" s="78"/>
      <c r="R88" s="78"/>
      <c r="S88" s="78"/>
      <c r="T88" s="78"/>
      <c r="U88" s="69"/>
      <c r="V88" s="26"/>
      <c r="W88" s="15"/>
      <c r="X88" s="193"/>
      <c r="AC88" s="330"/>
      <c r="AD88" s="330"/>
      <c r="AE88" s="32"/>
      <c r="AF88" s="331"/>
      <c r="AG88" s="331"/>
      <c r="AH88" s="331"/>
    </row>
    <row r="89" spans="1:34" ht="18">
      <c r="A89" s="15"/>
      <c r="B89" s="23"/>
      <c r="C89" s="29" t="s">
        <v>49</v>
      </c>
      <c r="D89" s="70" t="s">
        <v>259</v>
      </c>
      <c r="E89" s="71" t="s">
        <v>252</v>
      </c>
      <c r="F89" s="76">
        <v>20</v>
      </c>
      <c r="G89" s="78" t="s">
        <v>32</v>
      </c>
      <c r="H89" s="30">
        <v>10</v>
      </c>
      <c r="I89" s="78" t="s">
        <v>33</v>
      </c>
      <c r="J89" s="77" t="s">
        <v>26</v>
      </c>
      <c r="K89" s="30">
        <f>+F89-H89</f>
        <v>10</v>
      </c>
      <c r="L89" s="77" t="s">
        <v>50</v>
      </c>
      <c r="M89" s="78" t="s">
        <v>35</v>
      </c>
      <c r="N89" s="79" t="s">
        <v>26</v>
      </c>
      <c r="O89" s="82">
        <v>63000</v>
      </c>
      <c r="P89" s="78" t="s">
        <v>36</v>
      </c>
      <c r="Q89" s="78"/>
      <c r="R89" s="78" t="s">
        <v>37</v>
      </c>
      <c r="S89" s="30">
        <f>(K89)</f>
        <v>10</v>
      </c>
      <c r="T89" s="78" t="s">
        <v>38</v>
      </c>
      <c r="U89" s="68">
        <f>(O89)*(1+J66)^K89</f>
        <v>80645.3262843705</v>
      </c>
      <c r="V89" s="26"/>
      <c r="W89" s="15"/>
      <c r="X89" s="193"/>
      <c r="AC89" s="330"/>
      <c r="AD89" s="330"/>
      <c r="AE89" s="32"/>
      <c r="AF89" s="331"/>
      <c r="AG89" s="331"/>
      <c r="AH89" s="331"/>
    </row>
    <row r="90" spans="1:34" ht="18">
      <c r="A90" s="15"/>
      <c r="B90" s="23"/>
      <c r="C90" s="29"/>
      <c r="D90" s="326" t="s">
        <v>260</v>
      </c>
      <c r="E90" s="326"/>
      <c r="F90" s="77"/>
      <c r="G90" s="78"/>
      <c r="H90" s="77"/>
      <c r="I90" s="78"/>
      <c r="J90" s="78"/>
      <c r="K90" s="77"/>
      <c r="L90" s="77"/>
      <c r="M90" s="78" t="s">
        <v>39</v>
      </c>
      <c r="N90" s="79" t="s">
        <v>26</v>
      </c>
      <c r="O90" s="81">
        <v>10000</v>
      </c>
      <c r="P90" s="78" t="s">
        <v>40</v>
      </c>
      <c r="Q90" s="78"/>
      <c r="R90" s="78" t="s">
        <v>41</v>
      </c>
      <c r="S90" s="78"/>
      <c r="T90" s="78"/>
      <c r="U90" s="68">
        <f>PMT(K86/12,K89*12,-U89-O90)</f>
        <v>755.3777190364209</v>
      </c>
      <c r="V90" s="26"/>
      <c r="W90" s="15"/>
      <c r="X90" s="193"/>
      <c r="AC90" s="33"/>
      <c r="AD90" s="33"/>
      <c r="AE90" s="32"/>
      <c r="AF90" s="331"/>
      <c r="AG90" s="331"/>
      <c r="AH90" s="331"/>
    </row>
    <row r="91" spans="1:34" ht="18">
      <c r="A91" s="15"/>
      <c r="B91" s="23"/>
      <c r="C91" s="31"/>
      <c r="D91" s="26"/>
      <c r="E91" s="25"/>
      <c r="F91" s="77"/>
      <c r="G91" s="78"/>
      <c r="H91" s="77"/>
      <c r="I91" s="78"/>
      <c r="J91" s="78"/>
      <c r="K91" s="77"/>
      <c r="L91" s="77"/>
      <c r="M91" s="78" t="s">
        <v>42</v>
      </c>
      <c r="N91" s="79" t="s">
        <v>26</v>
      </c>
      <c r="O91" s="82">
        <f>(O89-O90)</f>
        <v>53000</v>
      </c>
      <c r="P91" s="78" t="s">
        <v>43</v>
      </c>
      <c r="Q91" s="78"/>
      <c r="R91" s="78" t="s">
        <v>44</v>
      </c>
      <c r="S91" s="78"/>
      <c r="T91" s="78"/>
      <c r="U91" s="67">
        <f>(U90/F66)</f>
        <v>4.0179665906192605</v>
      </c>
      <c r="V91" s="26"/>
      <c r="W91" s="15"/>
      <c r="X91" s="193"/>
      <c r="AC91" s="330"/>
      <c r="AD91" s="330"/>
      <c r="AE91" s="32"/>
      <c r="AF91" s="331"/>
      <c r="AG91" s="331"/>
      <c r="AH91" s="331"/>
    </row>
    <row r="92" spans="1:34" ht="18">
      <c r="A92" s="15"/>
      <c r="B92" s="23"/>
      <c r="C92" s="29"/>
      <c r="D92" s="26"/>
      <c r="E92" s="26"/>
      <c r="F92" s="77"/>
      <c r="G92" s="78"/>
      <c r="H92" s="77"/>
      <c r="I92" s="78"/>
      <c r="J92" s="78"/>
      <c r="K92" s="77"/>
      <c r="L92" s="77"/>
      <c r="M92" s="78"/>
      <c r="N92" s="78"/>
      <c r="O92" s="78"/>
      <c r="P92" s="78"/>
      <c r="Q92" s="78"/>
      <c r="R92" s="78"/>
      <c r="S92" s="78"/>
      <c r="T92" s="78"/>
      <c r="U92" s="69"/>
      <c r="V92" s="26"/>
      <c r="W92" s="15"/>
      <c r="X92" s="193"/>
      <c r="AC92" s="330"/>
      <c r="AD92" s="330"/>
      <c r="AE92" s="32"/>
      <c r="AF92" s="331"/>
      <c r="AG92" s="331"/>
      <c r="AH92" s="331"/>
    </row>
    <row r="93" spans="1:34" ht="18">
      <c r="A93" s="15"/>
      <c r="B93" s="23"/>
      <c r="C93" s="29" t="s">
        <v>51</v>
      </c>
      <c r="D93" s="70" t="s">
        <v>261</v>
      </c>
      <c r="E93" s="71" t="s">
        <v>252</v>
      </c>
      <c r="F93" s="76">
        <v>25</v>
      </c>
      <c r="G93" s="78" t="s">
        <v>32</v>
      </c>
      <c r="H93" s="30">
        <v>15</v>
      </c>
      <c r="I93" s="78" t="s">
        <v>33</v>
      </c>
      <c r="J93" s="77" t="s">
        <v>26</v>
      </c>
      <c r="K93" s="30">
        <f>+F93-H93</f>
        <v>10</v>
      </c>
      <c r="L93" s="77" t="s">
        <v>50</v>
      </c>
      <c r="M93" s="78" t="s">
        <v>35</v>
      </c>
      <c r="N93" s="79" t="s">
        <v>26</v>
      </c>
      <c r="O93" s="82">
        <v>11000</v>
      </c>
      <c r="P93" s="78" t="s">
        <v>36</v>
      </c>
      <c r="Q93" s="78"/>
      <c r="R93" s="78" t="s">
        <v>37</v>
      </c>
      <c r="S93" s="30">
        <f>(K93)</f>
        <v>10</v>
      </c>
      <c r="T93" s="78" t="s">
        <v>38</v>
      </c>
      <c r="U93" s="68">
        <f>(O93)*(1+J66)^K93</f>
        <v>14080.929986159928</v>
      </c>
      <c r="V93" s="26"/>
      <c r="W93" s="15"/>
      <c r="X93" s="193"/>
      <c r="AC93" s="330"/>
      <c r="AD93" s="330"/>
      <c r="AE93" s="32"/>
      <c r="AF93" s="331"/>
      <c r="AG93" s="331"/>
      <c r="AH93" s="331"/>
    </row>
    <row r="94" spans="1:34" ht="18">
      <c r="A94" s="15"/>
      <c r="B94" s="23"/>
      <c r="C94" s="29"/>
      <c r="D94" s="327" t="s">
        <v>262</v>
      </c>
      <c r="E94" s="327"/>
      <c r="F94" s="77"/>
      <c r="G94" s="78"/>
      <c r="H94" s="77"/>
      <c r="I94" s="78"/>
      <c r="J94" s="78"/>
      <c r="K94" s="77"/>
      <c r="L94" s="77"/>
      <c r="M94" s="78" t="s">
        <v>39</v>
      </c>
      <c r="N94" s="79" t="s">
        <v>26</v>
      </c>
      <c r="O94" s="81">
        <v>5000</v>
      </c>
      <c r="P94" s="78" t="s">
        <v>40</v>
      </c>
      <c r="Q94" s="78"/>
      <c r="R94" s="78" t="s">
        <v>41</v>
      </c>
      <c r="S94" s="83" t="s">
        <v>52</v>
      </c>
      <c r="T94" s="78" t="s">
        <v>53</v>
      </c>
      <c r="U94" s="68">
        <f>PMT(K90/12,K93*12,-U93-O94)</f>
        <v>159.00774988466608</v>
      </c>
      <c r="V94" s="26"/>
      <c r="W94" s="15"/>
      <c r="X94" s="193"/>
      <c r="AC94" s="330"/>
      <c r="AD94" s="330"/>
      <c r="AE94" s="32"/>
      <c r="AF94" s="331"/>
      <c r="AG94" s="331"/>
      <c r="AH94" s="331"/>
    </row>
    <row r="95" spans="1:34" ht="18">
      <c r="A95" s="15"/>
      <c r="B95" s="23"/>
      <c r="C95" s="31"/>
      <c r="D95" s="26"/>
      <c r="E95" s="25"/>
      <c r="F95" s="77"/>
      <c r="G95" s="78"/>
      <c r="H95" s="77"/>
      <c r="I95" s="78"/>
      <c r="J95" s="78"/>
      <c r="K95" s="77"/>
      <c r="L95" s="77"/>
      <c r="M95" s="78" t="s">
        <v>42</v>
      </c>
      <c r="N95" s="79" t="s">
        <v>26</v>
      </c>
      <c r="O95" s="82">
        <f>(O93-O94)</f>
        <v>6000</v>
      </c>
      <c r="P95" s="78" t="s">
        <v>43</v>
      </c>
      <c r="Q95" s="78"/>
      <c r="R95" s="78" t="s">
        <v>44</v>
      </c>
      <c r="S95" s="78"/>
      <c r="T95" s="78"/>
      <c r="U95" s="67">
        <f>(U94/F66)</f>
        <v>0.8457859036418409</v>
      </c>
      <c r="V95" s="26"/>
      <c r="W95" s="15"/>
      <c r="X95" s="193"/>
      <c r="AC95" s="34"/>
      <c r="AD95" s="34"/>
      <c r="AE95" s="11"/>
      <c r="AF95" s="328"/>
      <c r="AG95" s="328"/>
      <c r="AH95" s="328"/>
    </row>
    <row r="96" spans="1:34" ht="18">
      <c r="A96" s="15"/>
      <c r="B96" s="23"/>
      <c r="C96" s="29"/>
      <c r="D96" s="26"/>
      <c r="E96" s="26"/>
      <c r="F96" s="77"/>
      <c r="G96" s="78"/>
      <c r="H96" s="77"/>
      <c r="I96" s="78"/>
      <c r="J96" s="78"/>
      <c r="K96" s="77"/>
      <c r="L96" s="77"/>
      <c r="M96" s="78"/>
      <c r="N96" s="78"/>
      <c r="O96" s="78"/>
      <c r="P96" s="78"/>
      <c r="Q96" s="78"/>
      <c r="R96" s="78" t="s">
        <v>0</v>
      </c>
      <c r="S96" s="78"/>
      <c r="T96" s="78"/>
      <c r="U96" s="68" t="s">
        <v>0</v>
      </c>
      <c r="V96" s="26"/>
      <c r="W96" s="15"/>
      <c r="X96" s="193"/>
      <c r="AC96" s="5"/>
      <c r="AD96" s="5"/>
      <c r="AE96" s="11"/>
      <c r="AF96" s="329"/>
      <c r="AG96" s="329"/>
      <c r="AH96" s="329"/>
    </row>
    <row r="97" spans="1:34" ht="18">
      <c r="A97" s="15"/>
      <c r="B97" s="23"/>
      <c r="C97" s="29" t="s">
        <v>54</v>
      </c>
      <c r="D97" s="70" t="s">
        <v>263</v>
      </c>
      <c r="E97" s="71" t="s">
        <v>252</v>
      </c>
      <c r="F97" s="76">
        <v>25</v>
      </c>
      <c r="G97" s="78" t="s">
        <v>32</v>
      </c>
      <c r="H97" s="30">
        <v>5</v>
      </c>
      <c r="I97" s="78" t="s">
        <v>33</v>
      </c>
      <c r="J97" s="77" t="s">
        <v>26</v>
      </c>
      <c r="K97" s="30">
        <f>+F97-H97</f>
        <v>20</v>
      </c>
      <c r="L97" s="77" t="s">
        <v>50</v>
      </c>
      <c r="M97" s="78" t="s">
        <v>35</v>
      </c>
      <c r="N97" s="79" t="s">
        <v>26</v>
      </c>
      <c r="O97" s="82">
        <v>83000</v>
      </c>
      <c r="P97" s="78" t="s">
        <v>36</v>
      </c>
      <c r="Q97" s="78"/>
      <c r="R97" s="78" t="s">
        <v>37</v>
      </c>
      <c r="S97" s="30">
        <f>(K97)</f>
        <v>20</v>
      </c>
      <c r="T97" s="78" t="s">
        <v>38</v>
      </c>
      <c r="U97" s="68">
        <f>(O97)*(1+J66)^K97</f>
        <v>136005.16454410282</v>
      </c>
      <c r="V97" s="26"/>
      <c r="W97" s="15"/>
      <c r="X97" s="193"/>
      <c r="AC97" s="5"/>
      <c r="AD97" s="5"/>
      <c r="AE97" s="11"/>
      <c r="AF97" s="328"/>
      <c r="AG97" s="328"/>
      <c r="AH97" s="328"/>
    </row>
    <row r="98" spans="1:24" ht="18">
      <c r="A98" s="15"/>
      <c r="B98" s="23"/>
      <c r="C98" s="29"/>
      <c r="D98" s="326" t="s">
        <v>264</v>
      </c>
      <c r="E98" s="326"/>
      <c r="F98" s="77"/>
      <c r="G98" s="78"/>
      <c r="H98" s="77"/>
      <c r="I98" s="78"/>
      <c r="J98" s="78"/>
      <c r="K98" s="77"/>
      <c r="L98" s="77"/>
      <c r="M98" s="78" t="s">
        <v>39</v>
      </c>
      <c r="N98" s="79" t="s">
        <v>26</v>
      </c>
      <c r="O98" s="81">
        <v>25000</v>
      </c>
      <c r="P98" s="78" t="s">
        <v>40</v>
      </c>
      <c r="Q98" s="78"/>
      <c r="R98" s="78" t="s">
        <v>41</v>
      </c>
      <c r="S98" s="78"/>
      <c r="T98" s="78"/>
      <c r="U98" s="68">
        <f>PMT(K94/12,K97*12,-U97-O98)</f>
        <v>670.8548522670951</v>
      </c>
      <c r="V98" s="26"/>
      <c r="W98" s="15"/>
      <c r="X98" s="193"/>
    </row>
    <row r="99" spans="1:24" ht="18">
      <c r="A99" s="15"/>
      <c r="B99" s="23"/>
      <c r="C99" s="31"/>
      <c r="D99" s="26"/>
      <c r="E99" s="25"/>
      <c r="F99" s="77"/>
      <c r="G99" s="78"/>
      <c r="H99" s="77"/>
      <c r="I99" s="78"/>
      <c r="J99" s="78"/>
      <c r="K99" s="77"/>
      <c r="L99" s="77"/>
      <c r="M99" s="78" t="s">
        <v>42</v>
      </c>
      <c r="N99" s="79" t="s">
        <v>26</v>
      </c>
      <c r="O99" s="82">
        <f>(O97-O98)</f>
        <v>58000</v>
      </c>
      <c r="P99" s="78" t="s">
        <v>43</v>
      </c>
      <c r="Q99" s="78"/>
      <c r="R99" s="78" t="s">
        <v>44</v>
      </c>
      <c r="S99" s="78"/>
      <c r="T99" s="78"/>
      <c r="U99" s="67">
        <f>(U98/F66)</f>
        <v>3.568376873761144</v>
      </c>
      <c r="V99" s="26"/>
      <c r="W99" s="15"/>
      <c r="X99" s="193"/>
    </row>
    <row r="100" spans="1:24" ht="18">
      <c r="A100" s="15"/>
      <c r="B100" s="23"/>
      <c r="C100" s="29"/>
      <c r="D100" s="26"/>
      <c r="E100" s="26"/>
      <c r="F100" s="77"/>
      <c r="G100" s="78"/>
      <c r="H100" s="77"/>
      <c r="I100" s="78"/>
      <c r="J100" s="78"/>
      <c r="K100" s="77"/>
      <c r="L100" s="77"/>
      <c r="M100" s="78"/>
      <c r="N100" s="78"/>
      <c r="O100" s="78"/>
      <c r="P100" s="78"/>
      <c r="Q100" s="78"/>
      <c r="R100" s="78"/>
      <c r="S100" s="78"/>
      <c r="T100" s="78"/>
      <c r="U100" s="69"/>
      <c r="V100" s="26"/>
      <c r="W100" s="15"/>
      <c r="X100" s="193"/>
    </row>
    <row r="101" spans="1:24" ht="18">
      <c r="A101" s="15"/>
      <c r="B101" s="23"/>
      <c r="C101" s="29" t="s">
        <v>55</v>
      </c>
      <c r="D101" s="70" t="s">
        <v>265</v>
      </c>
      <c r="E101" s="71" t="s">
        <v>252</v>
      </c>
      <c r="F101" s="76">
        <v>23</v>
      </c>
      <c r="G101" s="78" t="s">
        <v>32</v>
      </c>
      <c r="H101" s="30">
        <v>17</v>
      </c>
      <c r="I101" s="78" t="s">
        <v>33</v>
      </c>
      <c r="J101" s="77" t="s">
        <v>26</v>
      </c>
      <c r="K101" s="30">
        <f>+F101-H101</f>
        <v>6</v>
      </c>
      <c r="L101" s="77" t="s">
        <v>50</v>
      </c>
      <c r="M101" s="78" t="s">
        <v>35</v>
      </c>
      <c r="N101" s="79" t="s">
        <v>26</v>
      </c>
      <c r="O101" s="82">
        <v>7000</v>
      </c>
      <c r="P101" s="78" t="s">
        <v>36</v>
      </c>
      <c r="Q101" s="78"/>
      <c r="R101" s="78" t="s">
        <v>37</v>
      </c>
      <c r="S101" s="30">
        <f>(K101)</f>
        <v>6</v>
      </c>
      <c r="T101" s="78" t="s">
        <v>38</v>
      </c>
      <c r="U101" s="68">
        <f>(O101)*(1+J66)^K101</f>
        <v>8117.853927490231</v>
      </c>
      <c r="V101" s="26"/>
      <c r="W101" s="15"/>
      <c r="X101" s="193"/>
    </row>
    <row r="102" spans="1:24" ht="18">
      <c r="A102" s="15"/>
      <c r="B102" s="23"/>
      <c r="C102" s="29"/>
      <c r="D102" s="327" t="s">
        <v>266</v>
      </c>
      <c r="E102" s="327"/>
      <c r="F102" s="77"/>
      <c r="G102" s="78"/>
      <c r="H102" s="77"/>
      <c r="I102" s="78"/>
      <c r="J102" s="78"/>
      <c r="K102" s="77"/>
      <c r="L102" s="77"/>
      <c r="M102" s="78" t="s">
        <v>39</v>
      </c>
      <c r="N102" s="79" t="s">
        <v>26</v>
      </c>
      <c r="O102" s="81">
        <v>3000</v>
      </c>
      <c r="P102" s="78" t="s">
        <v>40</v>
      </c>
      <c r="Q102" s="78"/>
      <c r="R102" s="78" t="s">
        <v>41</v>
      </c>
      <c r="S102" s="78"/>
      <c r="T102" s="78"/>
      <c r="U102" s="68">
        <f>PMT(K98/12,K101*12,-U101-O102)</f>
        <v>154.41463788180877</v>
      </c>
      <c r="V102" s="26"/>
      <c r="W102" s="15"/>
      <c r="X102" s="193"/>
    </row>
    <row r="103" spans="1:24" ht="18">
      <c r="A103" s="15"/>
      <c r="B103" s="23"/>
      <c r="C103" s="31"/>
      <c r="D103" s="26"/>
      <c r="E103" s="25" t="s">
        <v>0</v>
      </c>
      <c r="F103" s="77"/>
      <c r="G103" s="78"/>
      <c r="H103" s="77"/>
      <c r="I103" s="78"/>
      <c r="J103" s="78"/>
      <c r="K103" s="77"/>
      <c r="L103" s="77"/>
      <c r="M103" s="78" t="s">
        <v>42</v>
      </c>
      <c r="N103" s="79" t="s">
        <v>26</v>
      </c>
      <c r="O103" s="82">
        <f>(O101-O102)</f>
        <v>4000</v>
      </c>
      <c r="P103" s="78" t="s">
        <v>43</v>
      </c>
      <c r="Q103" s="78"/>
      <c r="R103" s="78" t="s">
        <v>44</v>
      </c>
      <c r="S103" s="78"/>
      <c r="T103" s="78"/>
      <c r="U103" s="68">
        <f>(U102/F66)</f>
        <v>0.8213544568181318</v>
      </c>
      <c r="V103" s="26"/>
      <c r="W103" s="15"/>
      <c r="X103" s="193"/>
    </row>
    <row r="104" spans="1:24" ht="18">
      <c r="A104" s="15"/>
      <c r="B104" s="23"/>
      <c r="C104" s="29"/>
      <c r="D104" s="25" t="s">
        <v>0</v>
      </c>
      <c r="E104" s="26"/>
      <c r="F104" s="77" t="s">
        <v>0</v>
      </c>
      <c r="G104" s="78" t="s">
        <v>0</v>
      </c>
      <c r="H104" s="77" t="s">
        <v>0</v>
      </c>
      <c r="I104" s="78" t="s">
        <v>0</v>
      </c>
      <c r="J104" s="78"/>
      <c r="K104" s="77" t="s">
        <v>0</v>
      </c>
      <c r="L104" s="77" t="s">
        <v>0</v>
      </c>
      <c r="M104" s="78" t="s">
        <v>0</v>
      </c>
      <c r="N104" s="78" t="s">
        <v>0</v>
      </c>
      <c r="O104" s="78" t="s">
        <v>0</v>
      </c>
      <c r="P104" s="78" t="s">
        <v>0</v>
      </c>
      <c r="Q104" s="78" t="s">
        <v>0</v>
      </c>
      <c r="R104" s="78" t="s">
        <v>0</v>
      </c>
      <c r="S104" s="78" t="s">
        <v>0</v>
      </c>
      <c r="T104" s="78" t="s">
        <v>0</v>
      </c>
      <c r="U104" s="69" t="s">
        <v>0</v>
      </c>
      <c r="V104" s="26"/>
      <c r="W104" s="15"/>
      <c r="X104" s="193"/>
    </row>
    <row r="105" spans="1:24" ht="18">
      <c r="A105" s="15"/>
      <c r="B105" s="23"/>
      <c r="C105" s="29">
        <v>10</v>
      </c>
      <c r="D105" s="70" t="s">
        <v>267</v>
      </c>
      <c r="E105" s="71" t="s">
        <v>252</v>
      </c>
      <c r="F105" s="76">
        <v>25</v>
      </c>
      <c r="G105" s="78" t="s">
        <v>32</v>
      </c>
      <c r="H105" s="30">
        <v>18</v>
      </c>
      <c r="I105" s="78" t="s">
        <v>33</v>
      </c>
      <c r="J105" s="77" t="s">
        <v>26</v>
      </c>
      <c r="K105" s="30">
        <f>+F105-H105</f>
        <v>7</v>
      </c>
      <c r="L105" s="77" t="s">
        <v>50</v>
      </c>
      <c r="M105" s="78" t="s">
        <v>35</v>
      </c>
      <c r="N105" s="79" t="s">
        <v>26</v>
      </c>
      <c r="O105" s="82">
        <v>7500</v>
      </c>
      <c r="P105" s="78" t="s">
        <v>36</v>
      </c>
      <c r="Q105" s="78"/>
      <c r="R105" s="78" t="s">
        <v>37</v>
      </c>
      <c r="S105" s="30">
        <f>(K105)</f>
        <v>7</v>
      </c>
      <c r="T105" s="78" t="s">
        <v>38</v>
      </c>
      <c r="U105" s="68">
        <f>(O105)*(1+J66)^K105</f>
        <v>8915.143152511593</v>
      </c>
      <c r="V105" s="26"/>
      <c r="W105" s="15"/>
      <c r="X105" s="193"/>
    </row>
    <row r="106" spans="1:24" ht="18">
      <c r="A106" s="15"/>
      <c r="B106" s="23"/>
      <c r="C106" s="29"/>
      <c r="D106" s="327" t="s">
        <v>268</v>
      </c>
      <c r="E106" s="327"/>
      <c r="F106" s="77"/>
      <c r="G106" s="78"/>
      <c r="H106" s="77"/>
      <c r="I106" s="78"/>
      <c r="J106" s="78"/>
      <c r="K106" s="77"/>
      <c r="L106" s="77"/>
      <c r="M106" s="78" t="s">
        <v>39</v>
      </c>
      <c r="N106" s="79" t="s">
        <v>26</v>
      </c>
      <c r="O106" s="81">
        <v>2000</v>
      </c>
      <c r="P106" s="78" t="s">
        <v>40</v>
      </c>
      <c r="Q106" s="78"/>
      <c r="R106" s="78" t="s">
        <v>41</v>
      </c>
      <c r="S106" s="78"/>
      <c r="T106" s="78"/>
      <c r="U106" s="68">
        <f>PMT(K102/12,K105*12,-U105-O106)</f>
        <v>129.94218038704278</v>
      </c>
      <c r="V106" s="26"/>
      <c r="W106" s="15"/>
      <c r="X106" s="193"/>
    </row>
    <row r="107" spans="1:24" ht="18">
      <c r="A107" s="15"/>
      <c r="B107" s="23"/>
      <c r="C107" s="31"/>
      <c r="D107" s="26"/>
      <c r="E107" s="25" t="s">
        <v>0</v>
      </c>
      <c r="F107" s="77"/>
      <c r="G107" s="78"/>
      <c r="H107" s="77"/>
      <c r="I107" s="78"/>
      <c r="J107" s="78"/>
      <c r="K107" s="77"/>
      <c r="L107" s="77"/>
      <c r="M107" s="78" t="s">
        <v>42</v>
      </c>
      <c r="N107" s="79" t="s">
        <v>26</v>
      </c>
      <c r="O107" s="82">
        <f>(O105-O106)</f>
        <v>5500</v>
      </c>
      <c r="P107" s="78" t="s">
        <v>43</v>
      </c>
      <c r="Q107" s="78"/>
      <c r="R107" s="78" t="s">
        <v>44</v>
      </c>
      <c r="S107" s="78"/>
      <c r="T107" s="78"/>
      <c r="U107" s="68">
        <f>(U106/F66)</f>
        <v>0.6911818105693766</v>
      </c>
      <c r="V107" s="26"/>
      <c r="W107" s="15"/>
      <c r="X107" s="193"/>
    </row>
    <row r="108" spans="1:24" ht="18">
      <c r="A108" s="15"/>
      <c r="B108" s="23"/>
      <c r="C108" s="31"/>
      <c r="D108" s="26"/>
      <c r="E108" s="25"/>
      <c r="F108" s="77"/>
      <c r="G108" s="78"/>
      <c r="H108" s="77"/>
      <c r="I108" s="78"/>
      <c r="J108" s="78"/>
      <c r="K108" s="77"/>
      <c r="L108" s="77"/>
      <c r="M108" s="78"/>
      <c r="N108" s="79"/>
      <c r="O108" s="82"/>
      <c r="P108" s="78"/>
      <c r="Q108" s="78"/>
      <c r="R108" s="78"/>
      <c r="S108" s="78"/>
      <c r="T108" s="78"/>
      <c r="U108" s="67"/>
      <c r="V108" s="26"/>
      <c r="W108" s="15"/>
      <c r="X108" s="193"/>
    </row>
    <row r="109" spans="1:24" ht="18">
      <c r="A109" s="15"/>
      <c r="B109" s="23"/>
      <c r="C109" s="29">
        <v>11</v>
      </c>
      <c r="D109" s="70" t="s">
        <v>269</v>
      </c>
      <c r="E109" s="71" t="s">
        <v>252</v>
      </c>
      <c r="F109" s="76">
        <v>15</v>
      </c>
      <c r="G109" s="78" t="s">
        <v>32</v>
      </c>
      <c r="H109" s="30">
        <v>8</v>
      </c>
      <c r="I109" s="78" t="s">
        <v>33</v>
      </c>
      <c r="J109" s="77" t="s">
        <v>26</v>
      </c>
      <c r="K109" s="30">
        <f>+F109-H109</f>
        <v>7</v>
      </c>
      <c r="L109" s="77" t="s">
        <v>50</v>
      </c>
      <c r="M109" s="78" t="s">
        <v>35</v>
      </c>
      <c r="N109" s="79" t="s">
        <v>26</v>
      </c>
      <c r="O109" s="82">
        <v>3000</v>
      </c>
      <c r="P109" s="78" t="s">
        <v>36</v>
      </c>
      <c r="Q109" s="78"/>
      <c r="R109" s="78" t="s">
        <v>37</v>
      </c>
      <c r="S109" s="30">
        <f>(K109)</f>
        <v>7</v>
      </c>
      <c r="T109" s="78" t="s">
        <v>38</v>
      </c>
      <c r="U109" s="68">
        <f>(O109)*(1+J66)^K109</f>
        <v>3566.0572610046374</v>
      </c>
      <c r="V109" s="26"/>
      <c r="W109" s="15"/>
      <c r="X109" s="193"/>
    </row>
    <row r="110" spans="1:24" ht="18">
      <c r="A110" s="15"/>
      <c r="B110" s="23"/>
      <c r="C110" s="29"/>
      <c r="D110" s="327" t="s">
        <v>270</v>
      </c>
      <c r="E110" s="327"/>
      <c r="F110" s="77"/>
      <c r="G110" s="78"/>
      <c r="H110" s="77"/>
      <c r="I110" s="78"/>
      <c r="J110" s="78"/>
      <c r="K110" s="77"/>
      <c r="L110" s="77"/>
      <c r="M110" s="78" t="s">
        <v>39</v>
      </c>
      <c r="N110" s="79" t="s">
        <v>26</v>
      </c>
      <c r="O110" s="81">
        <v>2000</v>
      </c>
      <c r="P110" s="78" t="s">
        <v>40</v>
      </c>
      <c r="Q110" s="78"/>
      <c r="R110" s="78" t="s">
        <v>41</v>
      </c>
      <c r="S110" s="78"/>
      <c r="T110" s="78"/>
      <c r="U110" s="68">
        <f>PMT(K106/12,K109*12,-U109-O110)</f>
        <v>66.2625864405314</v>
      </c>
      <c r="V110" s="26"/>
      <c r="W110" s="15"/>
      <c r="X110" s="193"/>
    </row>
    <row r="111" spans="1:24" ht="18">
      <c r="A111" s="15"/>
      <c r="B111" s="23"/>
      <c r="C111" s="31"/>
      <c r="D111" s="26"/>
      <c r="E111" s="25" t="s">
        <v>0</v>
      </c>
      <c r="F111" s="77"/>
      <c r="G111" s="78"/>
      <c r="H111" s="77"/>
      <c r="I111" s="78"/>
      <c r="J111" s="78"/>
      <c r="K111" s="77"/>
      <c r="L111" s="77"/>
      <c r="M111" s="78" t="s">
        <v>42</v>
      </c>
      <c r="N111" s="79" t="s">
        <v>26</v>
      </c>
      <c r="O111" s="82">
        <f>(O109-O110)</f>
        <v>1000</v>
      </c>
      <c r="P111" s="78" t="s">
        <v>43</v>
      </c>
      <c r="Q111" s="78"/>
      <c r="R111" s="78" t="s">
        <v>44</v>
      </c>
      <c r="S111" s="78"/>
      <c r="T111" s="78"/>
      <c r="U111" s="68">
        <f>(U110/F66)</f>
        <v>0.35246056617303934</v>
      </c>
      <c r="V111" s="26"/>
      <c r="W111" s="15"/>
      <c r="X111" s="193"/>
    </row>
    <row r="112" spans="1:24" ht="18">
      <c r="A112" s="15"/>
      <c r="B112" s="23"/>
      <c r="C112" s="31"/>
      <c r="D112" s="26"/>
      <c r="E112" s="25"/>
      <c r="F112" s="77"/>
      <c r="G112" s="78"/>
      <c r="H112" s="77"/>
      <c r="I112" s="78"/>
      <c r="J112" s="78"/>
      <c r="K112" s="77"/>
      <c r="L112" s="77"/>
      <c r="M112" s="78"/>
      <c r="N112" s="79"/>
      <c r="O112" s="82"/>
      <c r="P112" s="78"/>
      <c r="Q112" s="78"/>
      <c r="R112" s="78"/>
      <c r="S112" s="78"/>
      <c r="T112" s="78"/>
      <c r="U112" s="67"/>
      <c r="V112" s="26"/>
      <c r="W112" s="15"/>
      <c r="X112" s="193"/>
    </row>
    <row r="113" spans="1:24" ht="18">
      <c r="A113" s="15"/>
      <c r="B113" s="23"/>
      <c r="C113" s="29">
        <v>12</v>
      </c>
      <c r="D113" s="327" t="s">
        <v>289</v>
      </c>
      <c r="E113" s="327"/>
      <c r="F113" s="76">
        <v>13</v>
      </c>
      <c r="G113" s="78" t="s">
        <v>32</v>
      </c>
      <c r="H113" s="30">
        <v>9</v>
      </c>
      <c r="I113" s="78" t="s">
        <v>33</v>
      </c>
      <c r="J113" s="77" t="s">
        <v>26</v>
      </c>
      <c r="K113" s="30">
        <f>+F113-H113</f>
        <v>4</v>
      </c>
      <c r="L113" s="77" t="s">
        <v>50</v>
      </c>
      <c r="M113" s="78" t="s">
        <v>35</v>
      </c>
      <c r="N113" s="79" t="s">
        <v>26</v>
      </c>
      <c r="O113" s="82">
        <v>1068480</v>
      </c>
      <c r="P113" s="78" t="s">
        <v>36</v>
      </c>
      <c r="Q113" s="78"/>
      <c r="R113" s="78" t="s">
        <v>37</v>
      </c>
      <c r="S113" s="30">
        <f>(K113)</f>
        <v>4</v>
      </c>
      <c r="T113" s="78" t="s">
        <v>38</v>
      </c>
      <c r="U113" s="68">
        <v>1068480</v>
      </c>
      <c r="V113" s="26"/>
      <c r="W113" s="15"/>
      <c r="X113" s="193"/>
    </row>
    <row r="114" spans="1:24" ht="18">
      <c r="A114" s="15"/>
      <c r="B114" s="23"/>
      <c r="C114" s="29"/>
      <c r="D114" s="327" t="s">
        <v>283</v>
      </c>
      <c r="E114" s="327"/>
      <c r="F114" s="77"/>
      <c r="G114" s="78"/>
      <c r="H114" s="77"/>
      <c r="I114" s="78"/>
      <c r="J114" s="78"/>
      <c r="K114" s="77"/>
      <c r="L114" s="77"/>
      <c r="M114" s="78" t="s">
        <v>39</v>
      </c>
      <c r="N114" s="79" t="s">
        <v>26</v>
      </c>
      <c r="O114" s="81">
        <v>193000</v>
      </c>
      <c r="P114" s="78" t="s">
        <v>40</v>
      </c>
      <c r="Q114" s="78"/>
      <c r="R114" s="78" t="s">
        <v>41</v>
      </c>
      <c r="S114" s="78"/>
      <c r="T114" s="78"/>
      <c r="U114" s="68">
        <f>PMT(K110/12,K113*12,-U113-O114)</f>
        <v>26280.833333333332</v>
      </c>
      <c r="V114" s="26"/>
      <c r="W114" s="15"/>
      <c r="X114" s="193"/>
    </row>
    <row r="115" spans="1:24" ht="18">
      <c r="A115" s="15"/>
      <c r="B115" s="23"/>
      <c r="C115" s="31"/>
      <c r="D115" s="26"/>
      <c r="E115" s="25" t="s">
        <v>0</v>
      </c>
      <c r="F115" s="77"/>
      <c r="G115" s="78"/>
      <c r="H115" s="77"/>
      <c r="I115" s="78"/>
      <c r="J115" s="78"/>
      <c r="K115" s="77"/>
      <c r="L115" s="77"/>
      <c r="M115" s="78" t="s">
        <v>42</v>
      </c>
      <c r="N115" s="79" t="s">
        <v>26</v>
      </c>
      <c r="O115" s="82">
        <f>(O113-O114)</f>
        <v>875480</v>
      </c>
      <c r="P115" s="78" t="s">
        <v>43</v>
      </c>
      <c r="Q115" s="78"/>
      <c r="R115" s="78" t="s">
        <v>44</v>
      </c>
      <c r="S115" s="78"/>
      <c r="T115" s="78"/>
      <c r="U115" s="68">
        <f>(U114/F66)</f>
        <v>139.79166666666666</v>
      </c>
      <c r="V115" s="26"/>
      <c r="W115" s="15"/>
      <c r="X115" s="193"/>
    </row>
    <row r="116" spans="1:24" ht="18">
      <c r="A116" s="15"/>
      <c r="B116" s="23"/>
      <c r="C116" s="24"/>
      <c r="D116" s="25"/>
      <c r="E116" s="25"/>
      <c r="F116" s="27"/>
      <c r="G116" s="25"/>
      <c r="H116" s="27"/>
      <c r="I116" s="25"/>
      <c r="J116" s="25"/>
      <c r="K116" s="25"/>
      <c r="L116" s="27"/>
      <c r="M116" s="25"/>
      <c r="N116" s="25"/>
      <c r="O116" s="25"/>
      <c r="P116" s="25"/>
      <c r="Q116" s="25"/>
      <c r="R116" s="25"/>
      <c r="S116" s="25"/>
      <c r="T116" s="25"/>
      <c r="U116" s="75"/>
      <c r="V116" s="15"/>
      <c r="W116" s="15"/>
      <c r="X116" s="193"/>
    </row>
    <row r="117" spans="1:26" ht="18">
      <c r="A117" s="15"/>
      <c r="B117" s="23"/>
      <c r="C117" s="35"/>
      <c r="D117" s="60"/>
      <c r="E117" s="61"/>
      <c r="F117" s="62"/>
      <c r="G117" s="61"/>
      <c r="H117" s="27"/>
      <c r="I117" s="322" t="s">
        <v>56</v>
      </c>
      <c r="J117" s="322"/>
      <c r="K117" s="322"/>
      <c r="L117" s="322"/>
      <c r="M117" s="322"/>
      <c r="N117" s="57" t="s">
        <v>26</v>
      </c>
      <c r="O117" s="56">
        <f>SUM(O69+O73+O77+O81+O85+O89+O93+O97+O101+O105+O109+O113)</f>
        <v>2994480</v>
      </c>
      <c r="P117" s="55" t="s">
        <v>36</v>
      </c>
      <c r="Q117" s="55"/>
      <c r="R117" s="55"/>
      <c r="S117" s="55"/>
      <c r="T117" s="55"/>
      <c r="U117" s="56">
        <f>SUM(U69+U73+U77+U81+U85+U89+U93+U97+U101+U105+U109+U113)</f>
        <v>3566287.4039786193</v>
      </c>
      <c r="V117" s="15"/>
      <c r="W117" s="15"/>
      <c r="X117" s="193"/>
      <c r="Y117" s="10"/>
      <c r="Z117" s="15"/>
    </row>
    <row r="118" spans="1:26" ht="21">
      <c r="A118" s="15"/>
      <c r="B118" s="23"/>
      <c r="C118" s="35"/>
      <c r="D118" s="325"/>
      <c r="E118" s="325"/>
      <c r="F118" s="325"/>
      <c r="G118" s="325"/>
      <c r="H118" s="27"/>
      <c r="I118" s="324" t="s">
        <v>57</v>
      </c>
      <c r="J118" s="324"/>
      <c r="K118" s="324"/>
      <c r="L118" s="324"/>
      <c r="M118" s="324"/>
      <c r="N118" s="57" t="s">
        <v>26</v>
      </c>
      <c r="O118" s="56">
        <f>SUM(O70+O74+O78+O82+O86+O90+O94+O98+O102+O106+O110+O114)</f>
        <v>645000</v>
      </c>
      <c r="P118" s="55" t="s">
        <v>40</v>
      </c>
      <c r="Q118" s="55"/>
      <c r="R118" s="55"/>
      <c r="S118" s="55"/>
      <c r="T118" s="55"/>
      <c r="U118" s="58"/>
      <c r="V118" s="15"/>
      <c r="W118" s="15"/>
      <c r="X118" s="193"/>
      <c r="Y118" s="10"/>
      <c r="Z118" s="15"/>
    </row>
    <row r="119" spans="1:26" ht="18">
      <c r="A119" s="15"/>
      <c r="B119" s="23"/>
      <c r="C119" s="35"/>
      <c r="D119" s="61"/>
      <c r="E119" s="61"/>
      <c r="F119" s="61"/>
      <c r="G119" s="61"/>
      <c r="H119" s="27"/>
      <c r="I119" s="322" t="s">
        <v>42</v>
      </c>
      <c r="J119" s="322"/>
      <c r="K119" s="322"/>
      <c r="L119" s="322"/>
      <c r="M119" s="322"/>
      <c r="N119" s="57" t="s">
        <v>26</v>
      </c>
      <c r="O119" s="56">
        <f>(O117-O118)</f>
        <v>2349480</v>
      </c>
      <c r="P119" s="55" t="s">
        <v>43</v>
      </c>
      <c r="Q119" s="55"/>
      <c r="R119" s="55"/>
      <c r="S119" s="55"/>
      <c r="T119" s="55"/>
      <c r="U119" s="58"/>
      <c r="V119" s="15"/>
      <c r="W119" s="15"/>
      <c r="X119" s="193"/>
      <c r="Y119" s="10"/>
      <c r="Z119" s="15"/>
    </row>
    <row r="120" spans="1:26" ht="18">
      <c r="A120" s="15"/>
      <c r="B120" s="23"/>
      <c r="C120" s="35"/>
      <c r="D120" s="37" t="s">
        <v>58</v>
      </c>
      <c r="E120" s="37"/>
      <c r="F120" s="38"/>
      <c r="G120" s="37"/>
      <c r="H120" s="27"/>
      <c r="I120" s="55"/>
      <c r="J120" s="55"/>
      <c r="K120" s="55"/>
      <c r="L120" s="57"/>
      <c r="M120" s="55"/>
      <c r="N120" s="55"/>
      <c r="O120" s="55"/>
      <c r="P120" s="55"/>
      <c r="Q120" s="55"/>
      <c r="R120" s="55"/>
      <c r="S120" s="55"/>
      <c r="T120" s="55"/>
      <c r="U120" s="59"/>
      <c r="V120" s="15"/>
      <c r="W120" s="15"/>
      <c r="X120" s="193"/>
      <c r="Y120" s="10"/>
      <c r="Z120" s="15"/>
    </row>
    <row r="121" spans="1:26" ht="18">
      <c r="A121" s="15"/>
      <c r="B121" s="23"/>
      <c r="C121" s="35"/>
      <c r="D121" s="61"/>
      <c r="E121" s="61"/>
      <c r="F121" s="62"/>
      <c r="G121" s="61"/>
      <c r="H121" s="25"/>
      <c r="I121" s="55"/>
      <c r="J121" s="55"/>
      <c r="K121" s="55"/>
      <c r="L121" s="55"/>
      <c r="M121" s="55"/>
      <c r="N121" s="55"/>
      <c r="O121" s="55"/>
      <c r="P121" s="55"/>
      <c r="Q121" s="55"/>
      <c r="R121" s="55"/>
      <c r="S121" s="55"/>
      <c r="T121" s="55"/>
      <c r="U121" s="58"/>
      <c r="V121" s="15"/>
      <c r="W121" s="15"/>
      <c r="X121" s="193"/>
      <c r="Y121" s="10"/>
      <c r="Z121" s="15"/>
    </row>
    <row r="122" spans="1:26" ht="18" thickBot="1">
      <c r="A122" s="15"/>
      <c r="B122" s="39"/>
      <c r="C122" s="40"/>
      <c r="D122" s="41"/>
      <c r="E122" s="41"/>
      <c r="F122" s="41"/>
      <c r="G122" s="41"/>
      <c r="H122" s="41"/>
      <c r="I122" s="42"/>
      <c r="J122" s="42"/>
      <c r="K122" s="42"/>
      <c r="L122" s="42"/>
      <c r="M122" s="42"/>
      <c r="N122" s="42"/>
      <c r="O122" s="42"/>
      <c r="P122" s="42"/>
      <c r="Q122" s="42"/>
      <c r="R122" s="42"/>
      <c r="S122" s="42"/>
      <c r="T122" s="42"/>
      <c r="U122" s="53"/>
      <c r="V122" s="43"/>
      <c r="W122" s="44"/>
      <c r="X122" s="194"/>
      <c r="Y122" s="10"/>
      <c r="Z122" s="15"/>
    </row>
    <row r="123" spans="2:26" ht="18">
      <c r="B123" s="45"/>
      <c r="C123" s="46"/>
      <c r="D123" s="45"/>
      <c r="E123" s="28"/>
      <c r="F123" s="28"/>
      <c r="G123" s="28"/>
      <c r="H123" s="28"/>
      <c r="I123" s="28"/>
      <c r="J123" s="28"/>
      <c r="K123" s="28"/>
      <c r="L123" s="28"/>
      <c r="M123" s="28"/>
      <c r="N123" s="28"/>
      <c r="O123" s="28"/>
      <c r="P123" s="28"/>
      <c r="Q123" s="28"/>
      <c r="R123" s="28"/>
      <c r="S123" s="28"/>
      <c r="T123" s="28"/>
      <c r="U123" s="54"/>
      <c r="V123" s="45"/>
      <c r="W123" s="18"/>
      <c r="X123" s="193"/>
      <c r="Y123" s="10"/>
      <c r="Z123" s="15"/>
    </row>
    <row r="124" spans="2:22" ht="18">
      <c r="B124" s="15"/>
      <c r="C124" s="47"/>
      <c r="D124" s="15"/>
      <c r="E124" s="15"/>
      <c r="F124" s="25"/>
      <c r="G124" s="25"/>
      <c r="H124" s="25"/>
      <c r="I124" s="25"/>
      <c r="J124" s="25"/>
      <c r="K124" s="25"/>
      <c r="L124" s="25"/>
      <c r="M124" s="25"/>
      <c r="N124" s="25"/>
      <c r="O124" s="25"/>
      <c r="P124" s="25"/>
      <c r="Q124" s="25"/>
      <c r="R124" s="25"/>
      <c r="S124" s="25"/>
      <c r="T124" s="25"/>
      <c r="U124" s="52"/>
      <c r="V124" s="15"/>
    </row>
    <row r="125" spans="3:21" ht="17.25">
      <c r="C125" s="47"/>
      <c r="D125" s="15"/>
      <c r="E125" s="15"/>
      <c r="F125" s="15"/>
      <c r="G125" s="15"/>
      <c r="H125" s="15"/>
      <c r="I125" s="15"/>
      <c r="J125" s="15"/>
      <c r="K125" s="15"/>
      <c r="L125" s="15"/>
      <c r="M125" s="15"/>
      <c r="N125" s="15"/>
      <c r="O125" s="15"/>
      <c r="P125" s="15"/>
      <c r="Q125" s="15"/>
      <c r="R125" s="15"/>
      <c r="S125" s="15"/>
      <c r="T125" s="15"/>
      <c r="U125" s="50"/>
    </row>
  </sheetData>
  <sheetProtection/>
  <mergeCells count="55">
    <mergeCell ref="J66:K66"/>
    <mergeCell ref="AF84:AH84"/>
    <mergeCell ref="I2:S2"/>
    <mergeCell ref="I3:S3"/>
    <mergeCell ref="I4:S4"/>
    <mergeCell ref="I5:S5"/>
    <mergeCell ref="R66:U66"/>
    <mergeCell ref="R67:T67"/>
    <mergeCell ref="H60:Q61"/>
    <mergeCell ref="H62:Q62"/>
    <mergeCell ref="H63:Q63"/>
    <mergeCell ref="AC87:AD87"/>
    <mergeCell ref="AF87:AH87"/>
    <mergeCell ref="AC88:AD88"/>
    <mergeCell ref="AF88:AH88"/>
    <mergeCell ref="N66:Q66"/>
    <mergeCell ref="AC85:AD85"/>
    <mergeCell ref="AF85:AH85"/>
    <mergeCell ref="AC86:AD86"/>
    <mergeCell ref="AF86:AH86"/>
    <mergeCell ref="AC84:AD84"/>
    <mergeCell ref="AC91:AD91"/>
    <mergeCell ref="AF91:AH91"/>
    <mergeCell ref="AC92:AD92"/>
    <mergeCell ref="AF92:AH92"/>
    <mergeCell ref="AC89:AD89"/>
    <mergeCell ref="AF89:AH89"/>
    <mergeCell ref="AF90:AH90"/>
    <mergeCell ref="AF95:AH95"/>
    <mergeCell ref="AF96:AH96"/>
    <mergeCell ref="AF97:AH97"/>
    <mergeCell ref="D98:E98"/>
    <mergeCell ref="AC93:AD93"/>
    <mergeCell ref="AF93:AH93"/>
    <mergeCell ref="D94:E94"/>
    <mergeCell ref="AC94:AD94"/>
    <mergeCell ref="AF94:AH94"/>
    <mergeCell ref="D74:E74"/>
    <mergeCell ref="D102:E102"/>
    <mergeCell ref="D106:E106"/>
    <mergeCell ref="D110:E110"/>
    <mergeCell ref="D114:E114"/>
    <mergeCell ref="D82:E82"/>
    <mergeCell ref="D90:E90"/>
    <mergeCell ref="D113:E113"/>
    <mergeCell ref="I64:O64"/>
    <mergeCell ref="D63:E63"/>
    <mergeCell ref="I119:M119"/>
    <mergeCell ref="N67:Q67"/>
    <mergeCell ref="I117:M117"/>
    <mergeCell ref="I118:M118"/>
    <mergeCell ref="D118:G118"/>
    <mergeCell ref="D78:E78"/>
    <mergeCell ref="D86:E86"/>
    <mergeCell ref="D70:E70"/>
  </mergeCells>
  <printOptions horizontalCentered="1"/>
  <pageMargins left="0.48" right="0.32" top="0.42" bottom="0.28" header="0.39" footer="0.23"/>
  <pageSetup fitToHeight="2" fitToWidth="2" horizontalDpi="600" verticalDpi="600" orientation="landscape" scale="46" r:id="rId2"/>
  <rowBreaks count="1" manualBreakCount="1">
    <brk id="56" max="25" man="1"/>
  </rowBreaks>
  <drawing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A1:W92"/>
  <sheetViews>
    <sheetView zoomScale="50" zoomScaleNormal="50" workbookViewId="0" topLeftCell="C25">
      <selection activeCell="E1" sqref="E1:O1"/>
    </sheetView>
  </sheetViews>
  <sheetFormatPr defaultColWidth="9.140625" defaultRowHeight="12.75"/>
  <cols>
    <col min="1" max="1" width="9.140625" style="84" customWidth="1"/>
    <col min="2" max="2" width="58.7109375" style="84" customWidth="1"/>
    <col min="3" max="3" width="6.140625" style="84" customWidth="1"/>
    <col min="4" max="4" width="19.8515625" style="84" customWidth="1"/>
    <col min="5" max="19" width="20.7109375" style="84" customWidth="1"/>
    <col min="20" max="20" width="18.421875" style="84" customWidth="1"/>
    <col min="21" max="21" width="2.57421875" style="84" customWidth="1"/>
    <col min="22" max="22" width="21.421875" style="84" customWidth="1"/>
    <col min="23" max="23" width="30.00390625" style="84" customWidth="1"/>
    <col min="24" max="16384" width="9.140625" style="84" customWidth="1"/>
  </cols>
  <sheetData>
    <row r="1" spans="5:15" ht="22.5" customHeight="1">
      <c r="E1" s="339" t="str">
        <f>DETAILS!$D$4</f>
        <v>SAMPLE TOWNHOMES ASSOCIATION</v>
      </c>
      <c r="F1" s="339"/>
      <c r="G1" s="339"/>
      <c r="H1" s="339"/>
      <c r="I1" s="339"/>
      <c r="J1" s="339"/>
      <c r="K1" s="339"/>
      <c r="L1" s="339"/>
      <c r="M1" s="339"/>
      <c r="N1" s="339"/>
      <c r="O1" s="339"/>
    </row>
    <row r="2" spans="2:16" ht="20.25">
      <c r="B2" s="111" t="s">
        <v>71</v>
      </c>
      <c r="C2" s="197"/>
      <c r="D2" s="199">
        <f>DETAILS!$H$11</f>
        <v>650000</v>
      </c>
      <c r="E2" s="340" t="s">
        <v>68</v>
      </c>
      <c r="F2" s="340"/>
      <c r="G2" s="340"/>
      <c r="H2" s="340"/>
      <c r="I2" s="340"/>
      <c r="J2" s="340"/>
      <c r="K2" s="340"/>
      <c r="L2" s="340"/>
      <c r="M2" s="340"/>
      <c r="N2" s="340"/>
      <c r="O2" s="340"/>
      <c r="P2" s="48"/>
    </row>
    <row r="3" spans="2:16" ht="20.25">
      <c r="B3" s="111" t="s">
        <v>72</v>
      </c>
      <c r="C3" s="347"/>
      <c r="D3" s="347"/>
      <c r="E3" s="340" t="str">
        <f>DETAILS!$D$16</f>
        <v>PERIOD 2020 TO 2050</v>
      </c>
      <c r="F3" s="340"/>
      <c r="G3" s="340"/>
      <c r="H3" s="340"/>
      <c r="I3" s="340"/>
      <c r="J3" s="340"/>
      <c r="K3" s="340"/>
      <c r="L3" s="340"/>
      <c r="M3" s="340"/>
      <c r="N3" s="340"/>
      <c r="O3" s="340"/>
      <c r="P3" s="48"/>
    </row>
    <row r="4" spans="2:15" ht="21">
      <c r="B4" s="111" t="s">
        <v>73</v>
      </c>
      <c r="C4" s="197"/>
      <c r="D4" s="199">
        <f>'BUDGET PRO FORMA'!$H$116</f>
        <v>60000</v>
      </c>
      <c r="E4" s="343" t="s">
        <v>69</v>
      </c>
      <c r="F4" s="343"/>
      <c r="G4" s="343"/>
      <c r="H4" s="343"/>
      <c r="I4" s="343"/>
      <c r="J4" s="343"/>
      <c r="K4" s="343"/>
      <c r="L4" s="343"/>
      <c r="M4" s="343"/>
      <c r="N4" s="343"/>
      <c r="O4" s="343"/>
    </row>
    <row r="5" spans="2:15" ht="17.25">
      <c r="B5" s="111"/>
      <c r="C5" s="347"/>
      <c r="D5" s="347"/>
      <c r="E5" s="112"/>
      <c r="F5" s="112"/>
      <c r="G5" s="112"/>
      <c r="H5" s="112"/>
      <c r="I5" s="112"/>
      <c r="J5" s="112"/>
      <c r="K5" s="112"/>
      <c r="L5" s="112"/>
      <c r="M5" s="112"/>
      <c r="N5" s="112"/>
      <c r="O5" s="112"/>
    </row>
    <row r="6" spans="2:15" ht="17.25">
      <c r="B6" s="113"/>
      <c r="C6" s="113"/>
      <c r="D6" s="114"/>
      <c r="E6" s="198"/>
      <c r="F6" s="112"/>
      <c r="G6" s="112"/>
      <c r="H6" s="112"/>
      <c r="I6" s="112"/>
      <c r="J6" s="112"/>
      <c r="K6" s="112"/>
      <c r="L6" s="112"/>
      <c r="M6" s="112"/>
      <c r="N6" s="112"/>
      <c r="O6" s="112"/>
    </row>
    <row r="8" spans="2:20" ht="17.25">
      <c r="B8" s="106" t="s">
        <v>65</v>
      </c>
      <c r="C8" s="106"/>
      <c r="D8" s="106">
        <v>0</v>
      </c>
      <c r="E8" s="106">
        <f>+D8+1</f>
        <v>1</v>
      </c>
      <c r="F8" s="106">
        <f aca="true" t="shared" si="0" ref="F8:S8">E8+1</f>
        <v>2</v>
      </c>
      <c r="G8" s="106">
        <f t="shared" si="0"/>
        <v>3</v>
      </c>
      <c r="H8" s="106">
        <f t="shared" si="0"/>
        <v>4</v>
      </c>
      <c r="I8" s="106">
        <f t="shared" si="0"/>
        <v>5</v>
      </c>
      <c r="J8" s="106">
        <f t="shared" si="0"/>
        <v>6</v>
      </c>
      <c r="K8" s="106">
        <f t="shared" si="0"/>
        <v>7</v>
      </c>
      <c r="L8" s="106">
        <f t="shared" si="0"/>
        <v>8</v>
      </c>
      <c r="M8" s="106">
        <f t="shared" si="0"/>
        <v>9</v>
      </c>
      <c r="N8" s="106">
        <f t="shared" si="0"/>
        <v>10</v>
      </c>
      <c r="O8" s="106">
        <f t="shared" si="0"/>
        <v>11</v>
      </c>
      <c r="P8" s="106">
        <f t="shared" si="0"/>
        <v>12</v>
      </c>
      <c r="Q8" s="106">
        <f t="shared" si="0"/>
        <v>13</v>
      </c>
      <c r="R8" s="106">
        <f t="shared" si="0"/>
        <v>14</v>
      </c>
      <c r="S8" s="106">
        <f t="shared" si="0"/>
        <v>15</v>
      </c>
      <c r="T8" s="106"/>
    </row>
    <row r="9" spans="7:12" ht="17.25">
      <c r="G9" s="107"/>
      <c r="H9" s="107"/>
      <c r="I9" s="107"/>
      <c r="J9" s="107"/>
      <c r="K9" s="107"/>
      <c r="L9" s="107"/>
    </row>
    <row r="10" spans="2:22" ht="17.25">
      <c r="B10" s="108" t="s">
        <v>66</v>
      </c>
      <c r="C10" s="108"/>
      <c r="D10" s="109">
        <v>2020</v>
      </c>
      <c r="E10" s="109">
        <f>D10+1</f>
        <v>2021</v>
      </c>
      <c r="F10" s="109">
        <f aca="true" t="shared" si="1" ref="F10:S10">E10+1</f>
        <v>2022</v>
      </c>
      <c r="G10" s="109">
        <f t="shared" si="1"/>
        <v>2023</v>
      </c>
      <c r="H10" s="109">
        <f t="shared" si="1"/>
        <v>2024</v>
      </c>
      <c r="I10" s="109">
        <f t="shared" si="1"/>
        <v>2025</v>
      </c>
      <c r="J10" s="109">
        <f t="shared" si="1"/>
        <v>2026</v>
      </c>
      <c r="K10" s="109">
        <f t="shared" si="1"/>
        <v>2027</v>
      </c>
      <c r="L10" s="109">
        <f t="shared" si="1"/>
        <v>2028</v>
      </c>
      <c r="M10" s="109">
        <f t="shared" si="1"/>
        <v>2029</v>
      </c>
      <c r="N10" s="109">
        <f t="shared" si="1"/>
        <v>2030</v>
      </c>
      <c r="O10" s="109">
        <f t="shared" si="1"/>
        <v>2031</v>
      </c>
      <c r="P10" s="109">
        <f t="shared" si="1"/>
        <v>2032</v>
      </c>
      <c r="Q10" s="109">
        <f t="shared" si="1"/>
        <v>2033</v>
      </c>
      <c r="R10" s="109">
        <f t="shared" si="1"/>
        <v>2034</v>
      </c>
      <c r="S10" s="109">
        <f t="shared" si="1"/>
        <v>2035</v>
      </c>
      <c r="T10" s="109" t="s">
        <v>59</v>
      </c>
      <c r="V10" s="107" t="s">
        <v>332</v>
      </c>
    </row>
    <row r="11" spans="4:22" ht="17.25">
      <c r="D11" s="110" t="s">
        <v>60</v>
      </c>
      <c r="E11" s="110" t="s">
        <v>60</v>
      </c>
      <c r="F11" s="110" t="s">
        <v>60</v>
      </c>
      <c r="G11" s="110" t="s">
        <v>60</v>
      </c>
      <c r="H11" s="110" t="s">
        <v>60</v>
      </c>
      <c r="I11" s="110" t="s">
        <v>60</v>
      </c>
      <c r="J11" s="110" t="s">
        <v>60</v>
      </c>
      <c r="K11" s="110" t="s">
        <v>60</v>
      </c>
      <c r="L11" s="110" t="s">
        <v>60</v>
      </c>
      <c r="M11" s="110" t="s">
        <v>60</v>
      </c>
      <c r="N11" s="110" t="s">
        <v>60</v>
      </c>
      <c r="O11" s="110" t="s">
        <v>60</v>
      </c>
      <c r="P11" s="110" t="s">
        <v>60</v>
      </c>
      <c r="Q11" s="110" t="s">
        <v>60</v>
      </c>
      <c r="R11" s="110" t="s">
        <v>60</v>
      </c>
      <c r="S11" s="110" t="s">
        <v>60</v>
      </c>
      <c r="T11" s="107" t="s">
        <v>331</v>
      </c>
      <c r="V11" s="107" t="s">
        <v>333</v>
      </c>
    </row>
    <row r="13" spans="1:20" ht="17.25">
      <c r="A13" s="348" t="s">
        <v>61</v>
      </c>
      <c r="B13" s="348"/>
      <c r="C13" s="115"/>
      <c r="D13" s="116">
        <f>$D$2</f>
        <v>650000</v>
      </c>
      <c r="E13" s="116">
        <f>$D$13</f>
        <v>650000</v>
      </c>
      <c r="F13" s="116">
        <f>E39</f>
        <v>710000</v>
      </c>
      <c r="G13" s="116">
        <f aca="true" t="shared" si="2" ref="G13:S13">F39</f>
        <v>766848</v>
      </c>
      <c r="H13" s="116">
        <f t="shared" si="2"/>
        <v>379938</v>
      </c>
      <c r="I13" s="116">
        <f t="shared" si="2"/>
        <v>392588</v>
      </c>
      <c r="J13" s="116">
        <f t="shared" si="2"/>
        <v>716588</v>
      </c>
      <c r="K13" s="116">
        <f t="shared" si="2"/>
        <v>1032470</v>
      </c>
      <c r="L13" s="116">
        <f t="shared" si="2"/>
        <v>735976</v>
      </c>
      <c r="M13" s="116">
        <f t="shared" si="2"/>
        <v>1059976</v>
      </c>
      <c r="N13" s="116">
        <f t="shared" si="2"/>
        <v>740812</v>
      </c>
      <c r="O13" s="116">
        <f>N39</f>
        <v>970086</v>
      </c>
      <c r="P13" s="116">
        <f t="shared" si="2"/>
        <v>1008051</v>
      </c>
      <c r="Q13" s="116">
        <f t="shared" si="2"/>
        <v>1212356</v>
      </c>
      <c r="R13" s="116">
        <f t="shared" si="2"/>
        <v>1536356</v>
      </c>
      <c r="S13" s="116">
        <f t="shared" si="2"/>
        <v>1860356</v>
      </c>
      <c r="T13" s="117"/>
    </row>
    <row r="14" spans="2:20" ht="17.25">
      <c r="B14" s="118"/>
      <c r="C14" s="118"/>
      <c r="D14" s="114"/>
      <c r="E14" s="114"/>
      <c r="F14" s="114"/>
      <c r="G14" s="114"/>
      <c r="H14" s="114"/>
      <c r="I14" s="114"/>
      <c r="J14" s="114"/>
      <c r="K14" s="114"/>
      <c r="L14" s="114"/>
      <c r="M14" s="114"/>
      <c r="N14" s="114"/>
      <c r="O14" s="114"/>
      <c r="P14" s="114"/>
      <c r="Q14" s="114"/>
      <c r="R14" s="114"/>
      <c r="S14" s="114"/>
      <c r="T14" s="119"/>
    </row>
    <row r="15" spans="2:20" ht="17.25">
      <c r="B15" s="118"/>
      <c r="C15" s="118"/>
      <c r="D15" s="114"/>
      <c r="E15" s="114"/>
      <c r="F15" s="114"/>
      <c r="G15" s="114"/>
      <c r="H15" s="114"/>
      <c r="I15" s="114"/>
      <c r="J15" s="114"/>
      <c r="K15" s="114"/>
      <c r="L15" s="114"/>
      <c r="M15" s="114"/>
      <c r="N15" s="114"/>
      <c r="O15" s="114"/>
      <c r="P15" s="114"/>
      <c r="Q15" s="114"/>
      <c r="R15" s="114"/>
      <c r="S15" s="114"/>
      <c r="T15" s="119"/>
    </row>
    <row r="16" spans="1:20" ht="17.25">
      <c r="A16" s="349" t="s">
        <v>62</v>
      </c>
      <c r="B16" s="349"/>
      <c r="C16" s="120"/>
      <c r="D16" s="121">
        <v>0</v>
      </c>
      <c r="E16" s="121">
        <f>'BUDGET PRO FORMA'!$H$116</f>
        <v>60000</v>
      </c>
      <c r="F16" s="121">
        <f>'BUDGET PRO FORMA'!$H$116</f>
        <v>60000</v>
      </c>
      <c r="G16" s="121">
        <f>'BUDGET PRO FORMA'!$H$116</f>
        <v>60000</v>
      </c>
      <c r="H16" s="121">
        <f>+(5000*4)+(22000*8)</f>
        <v>196000</v>
      </c>
      <c r="I16" s="121">
        <f>+(5000+22000)*12</f>
        <v>324000</v>
      </c>
      <c r="J16" s="121">
        <f aca="true" t="shared" si="3" ref="J16:S16">+(5000+22000)*12</f>
        <v>324000</v>
      </c>
      <c r="K16" s="121">
        <f t="shared" si="3"/>
        <v>324000</v>
      </c>
      <c r="L16" s="121">
        <f t="shared" si="3"/>
        <v>324000</v>
      </c>
      <c r="M16" s="121">
        <f t="shared" si="3"/>
        <v>324000</v>
      </c>
      <c r="N16" s="121">
        <f t="shared" si="3"/>
        <v>324000</v>
      </c>
      <c r="O16" s="121">
        <f t="shared" si="3"/>
        <v>324000</v>
      </c>
      <c r="P16" s="121">
        <f t="shared" si="3"/>
        <v>324000</v>
      </c>
      <c r="Q16" s="121">
        <f t="shared" si="3"/>
        <v>324000</v>
      </c>
      <c r="R16" s="121">
        <f t="shared" si="3"/>
        <v>324000</v>
      </c>
      <c r="S16" s="121">
        <f t="shared" si="3"/>
        <v>324000</v>
      </c>
      <c r="T16" s="122"/>
    </row>
    <row r="17" spans="1:20" ht="17.25">
      <c r="A17" s="255"/>
      <c r="B17" s="255"/>
      <c r="C17" s="255"/>
      <c r="D17" s="256"/>
      <c r="E17" s="256"/>
      <c r="F17" s="256"/>
      <c r="G17" s="256"/>
      <c r="H17" s="256"/>
      <c r="I17" s="256"/>
      <c r="J17" s="256"/>
      <c r="K17" s="256"/>
      <c r="L17" s="256"/>
      <c r="M17" s="256"/>
      <c r="N17" s="256"/>
      <c r="O17" s="256"/>
      <c r="P17" s="256"/>
      <c r="Q17" s="256"/>
      <c r="R17" s="256"/>
      <c r="S17" s="256"/>
      <c r="T17" s="122"/>
    </row>
    <row r="18" spans="1:20" ht="17.25">
      <c r="A18" s="345"/>
      <c r="B18" s="345"/>
      <c r="C18" s="345"/>
      <c r="D18" s="345"/>
      <c r="E18" s="236"/>
      <c r="F18" s="236"/>
      <c r="G18" s="236"/>
      <c r="H18" s="236"/>
      <c r="I18" s="236"/>
      <c r="J18" s="236"/>
      <c r="K18" s="236"/>
      <c r="L18" s="236"/>
      <c r="M18" s="236"/>
      <c r="N18" s="236"/>
      <c r="O18" s="236"/>
      <c r="P18" s="236"/>
      <c r="Q18" s="236"/>
      <c r="R18" s="236"/>
      <c r="S18" s="236"/>
      <c r="T18" s="114">
        <f>SUM(E18:S18)</f>
        <v>0</v>
      </c>
    </row>
    <row r="19" spans="1:20" ht="17.25">
      <c r="A19" s="345" t="s">
        <v>288</v>
      </c>
      <c r="B19" s="345"/>
      <c r="C19" s="345"/>
      <c r="D19" s="345"/>
      <c r="E19" s="286">
        <f>22260*12</f>
        <v>267120</v>
      </c>
      <c r="F19" s="286">
        <f>22260*12</f>
        <v>267120</v>
      </c>
      <c r="G19" s="286">
        <f>22260*12</f>
        <v>267120</v>
      </c>
      <c r="H19" s="236">
        <v>83770</v>
      </c>
      <c r="I19" s="236"/>
      <c r="J19" s="236"/>
      <c r="K19" s="236"/>
      <c r="L19" s="236"/>
      <c r="M19" s="236"/>
      <c r="N19" s="236"/>
      <c r="O19" s="236"/>
      <c r="P19" s="236"/>
      <c r="Q19" s="236"/>
      <c r="R19" s="236"/>
      <c r="S19" s="236"/>
      <c r="T19" s="119"/>
    </row>
    <row r="20" spans="1:20" ht="17.25">
      <c r="A20" s="254"/>
      <c r="B20" s="254"/>
      <c r="C20" s="254"/>
      <c r="D20" s="254"/>
      <c r="E20" s="114"/>
      <c r="F20" s="114"/>
      <c r="G20" s="114"/>
      <c r="H20" s="114"/>
      <c r="I20" s="114"/>
      <c r="J20" s="114"/>
      <c r="K20" s="114"/>
      <c r="L20" s="114"/>
      <c r="M20" s="114"/>
      <c r="N20" s="114"/>
      <c r="O20" s="114"/>
      <c r="P20" s="114"/>
      <c r="Q20" s="114"/>
      <c r="R20" s="114"/>
      <c r="S20" s="114"/>
      <c r="T20" s="119"/>
    </row>
    <row r="21" spans="1:20" ht="17.25">
      <c r="A21" s="341" t="s">
        <v>63</v>
      </c>
      <c r="B21" s="341"/>
      <c r="C21" s="123"/>
      <c r="D21" s="124">
        <v>0</v>
      </c>
      <c r="E21" s="124">
        <f>E36*-1</f>
        <v>-267120</v>
      </c>
      <c r="F21" s="124">
        <f>F36*-1</f>
        <v>-270272</v>
      </c>
      <c r="G21" s="124">
        <f aca="true" t="shared" si="4" ref="G21:S21">G36*-1</f>
        <v>-714030</v>
      </c>
      <c r="H21" s="124">
        <f t="shared" si="4"/>
        <v>-267120</v>
      </c>
      <c r="I21" s="124">
        <f t="shared" si="4"/>
        <v>0</v>
      </c>
      <c r="J21" s="124">
        <f t="shared" si="4"/>
        <v>-8118</v>
      </c>
      <c r="K21" s="124">
        <f t="shared" si="4"/>
        <v>-620494</v>
      </c>
      <c r="L21" s="124">
        <f t="shared" si="4"/>
        <v>0</v>
      </c>
      <c r="M21" s="124">
        <f t="shared" si="4"/>
        <v>-643164</v>
      </c>
      <c r="N21" s="124">
        <f t="shared" si="4"/>
        <v>-94726</v>
      </c>
      <c r="O21" s="124">
        <f t="shared" si="4"/>
        <v>-286035</v>
      </c>
      <c r="P21" s="124">
        <f t="shared" si="4"/>
        <v>-119695</v>
      </c>
      <c r="Q21" s="124">
        <f t="shared" si="4"/>
        <v>0</v>
      </c>
      <c r="R21" s="124">
        <f t="shared" si="4"/>
        <v>0</v>
      </c>
      <c r="S21" s="124">
        <f t="shared" si="4"/>
        <v>0</v>
      </c>
      <c r="T21" s="117"/>
    </row>
    <row r="22" spans="1:20" ht="17.25">
      <c r="A22" s="125"/>
      <c r="B22" s="118"/>
      <c r="C22" s="118"/>
      <c r="D22" s="114"/>
      <c r="E22" s="114"/>
      <c r="F22" s="114"/>
      <c r="G22" s="114"/>
      <c r="H22" s="114"/>
      <c r="I22" s="114"/>
      <c r="J22" s="114"/>
      <c r="K22" s="114"/>
      <c r="L22" s="114"/>
      <c r="M22" s="114"/>
      <c r="N22" s="114"/>
      <c r="O22" s="114"/>
      <c r="P22" s="114"/>
      <c r="Q22" s="114"/>
      <c r="R22" s="114"/>
      <c r="S22" s="114"/>
      <c r="T22" s="119"/>
    </row>
    <row r="23" spans="1:22" ht="17.25">
      <c r="A23" s="125">
        <v>1</v>
      </c>
      <c r="B23" s="259" t="str">
        <f>'RESERVE STUDY'!$D$69</f>
        <v>ROOFING</v>
      </c>
      <c r="C23" s="150">
        <f>'RESERVE STUDY'!$K$69</f>
        <v>12</v>
      </c>
      <c r="D23" s="149">
        <f>'RESERVE STUDY'!$U$69</f>
        <v>691945.30007472</v>
      </c>
      <c r="E23" s="114"/>
      <c r="F23" s="114"/>
      <c r="G23" s="114"/>
      <c r="H23" s="114"/>
      <c r="I23" s="114"/>
      <c r="J23" s="114"/>
      <c r="K23" s="114">
        <v>611579</v>
      </c>
      <c r="L23" s="114"/>
      <c r="M23" s="114"/>
      <c r="N23" s="114"/>
      <c r="O23" s="114"/>
      <c r="P23" s="114"/>
      <c r="Q23" s="114"/>
      <c r="R23" s="114"/>
      <c r="S23" s="114"/>
      <c r="T23" s="114">
        <f aca="true" t="shared" si="5" ref="T23:T33">SUM(E23:S23)</f>
        <v>611579</v>
      </c>
      <c r="V23" s="249">
        <f>D23-T23</f>
        <v>80366.30007472006</v>
      </c>
    </row>
    <row r="24" spans="1:22" ht="17.25">
      <c r="A24" s="125">
        <v>2</v>
      </c>
      <c r="B24" s="259" t="str">
        <f>'RESERVE STUDY'!$D$73</f>
        <v>ROOFING</v>
      </c>
      <c r="C24" s="150">
        <f>'RESERVE STUDY'!$K$73</f>
        <v>9</v>
      </c>
      <c r="D24" s="149">
        <f>'RESERVE STUDY'!$U$73</f>
        <v>643164.4295230476</v>
      </c>
      <c r="E24" s="114"/>
      <c r="F24" s="114"/>
      <c r="G24" s="114"/>
      <c r="H24" s="114"/>
      <c r="I24" s="114"/>
      <c r="J24" s="114"/>
      <c r="K24" s="114"/>
      <c r="L24" s="114"/>
      <c r="M24" s="118">
        <v>643164</v>
      </c>
      <c r="N24" s="114"/>
      <c r="O24" s="114"/>
      <c r="P24" s="114"/>
      <c r="Q24" s="114"/>
      <c r="R24" s="114"/>
      <c r="S24" s="114"/>
      <c r="T24" s="114">
        <f t="shared" si="5"/>
        <v>643164</v>
      </c>
      <c r="V24" s="249">
        <f aca="true" t="shared" si="6" ref="V24:V34">D24-T24</f>
        <v>0.429523047641851</v>
      </c>
    </row>
    <row r="25" spans="1:22" ht="17.25">
      <c r="A25" s="125">
        <v>3</v>
      </c>
      <c r="B25" s="259" t="str">
        <f>'RESERVE STUDY'!$D$77</f>
        <v>PAINTING</v>
      </c>
      <c r="C25" s="150">
        <f>'RESERVE STUDY'!$K$77</f>
        <v>8</v>
      </c>
      <c r="D25" s="149">
        <f>'RESERVE STUDY'!$U$77</f>
        <v>505637.2024666158</v>
      </c>
      <c r="E25" s="114"/>
      <c r="F25" s="114"/>
      <c r="G25" s="114">
        <v>446910</v>
      </c>
      <c r="H25" s="114"/>
      <c r="I25" s="114"/>
      <c r="J25" s="114"/>
      <c r="K25" s="114"/>
      <c r="L25" s="114"/>
      <c r="M25" s="114"/>
      <c r="N25" s="114"/>
      <c r="O25" s="114"/>
      <c r="P25" s="114"/>
      <c r="Q25" s="114"/>
      <c r="R25" s="114"/>
      <c r="S25" s="114"/>
      <c r="T25" s="114">
        <f t="shared" si="5"/>
        <v>446910</v>
      </c>
      <c r="V25" s="249">
        <f t="shared" si="6"/>
        <v>58727.202466615825</v>
      </c>
    </row>
    <row r="26" spans="1:22" ht="17.25">
      <c r="A26" s="125">
        <v>4</v>
      </c>
      <c r="B26" s="259" t="str">
        <f>'RESERVE STUDY'!$D$81</f>
        <v>ASPHALT</v>
      </c>
      <c r="C26" s="150">
        <f>'RESERVE STUDY'!$K$81</f>
        <v>11</v>
      </c>
      <c r="D26" s="149">
        <f>'RESERVE STUDY'!$U$81</f>
        <v>286034.891400676</v>
      </c>
      <c r="E26" s="114"/>
      <c r="F26" s="114"/>
      <c r="G26" s="114"/>
      <c r="H26" s="114"/>
      <c r="I26" s="114"/>
      <c r="J26" s="114"/>
      <c r="K26" s="114"/>
      <c r="L26" s="114"/>
      <c r="M26" s="114"/>
      <c r="N26" s="114"/>
      <c r="O26" s="114">
        <v>286035</v>
      </c>
      <c r="P26" s="114"/>
      <c r="Q26" s="114"/>
      <c r="R26" s="114"/>
      <c r="S26" s="114"/>
      <c r="T26" s="114">
        <f t="shared" si="5"/>
        <v>286035</v>
      </c>
      <c r="V26" s="249">
        <f t="shared" si="6"/>
        <v>-0.1085993240121752</v>
      </c>
    </row>
    <row r="27" spans="1:22" ht="17.25">
      <c r="A27" s="125">
        <v>5</v>
      </c>
      <c r="B27" s="259" t="str">
        <f>'RESERVE STUDY'!$D$85</f>
        <v>FENCING / RAILS</v>
      </c>
      <c r="C27" s="150">
        <f>'RESERVE STUDY'!$K$85</f>
        <v>12</v>
      </c>
      <c r="D27" s="149">
        <f>'RESERVE STUDY'!$U$85</f>
        <v>119695.10535792047</v>
      </c>
      <c r="E27" s="114"/>
      <c r="F27" s="114"/>
      <c r="G27" s="114"/>
      <c r="H27" s="114"/>
      <c r="I27" s="114"/>
      <c r="J27" s="114"/>
      <c r="K27" s="114"/>
      <c r="L27" s="114"/>
      <c r="M27" s="114"/>
      <c r="N27" s="114"/>
      <c r="O27" s="114"/>
      <c r="P27" s="114">
        <v>119695</v>
      </c>
      <c r="Q27" s="114"/>
      <c r="R27" s="114"/>
      <c r="S27" s="114"/>
      <c r="T27" s="114">
        <f t="shared" si="5"/>
        <v>119695</v>
      </c>
      <c r="V27" s="249">
        <f t="shared" si="6"/>
        <v>0.10535792047448922</v>
      </c>
    </row>
    <row r="28" spans="1:22" ht="17.25">
      <c r="A28" s="125">
        <v>6</v>
      </c>
      <c r="B28" s="259" t="str">
        <f>'RESERVE STUDY'!$D$89</f>
        <v>POOL / SPA</v>
      </c>
      <c r="C28" s="150">
        <f>'RESERVE STUDY'!$K$89</f>
        <v>10</v>
      </c>
      <c r="D28" s="149">
        <f>'RESERVE STUDY'!$U$89</f>
        <v>80645.3262843705</v>
      </c>
      <c r="E28" s="114"/>
      <c r="F28" s="114"/>
      <c r="G28" s="114"/>
      <c r="H28" s="114"/>
      <c r="I28" s="114"/>
      <c r="J28" s="114"/>
      <c r="K28" s="114"/>
      <c r="L28" s="114"/>
      <c r="M28" s="114"/>
      <c r="N28" s="114">
        <v>80645</v>
      </c>
      <c r="O28" s="114"/>
      <c r="P28" s="114"/>
      <c r="Q28" s="114"/>
      <c r="R28" s="114"/>
      <c r="S28" s="114"/>
      <c r="T28" s="114">
        <f t="shared" si="5"/>
        <v>80645</v>
      </c>
      <c r="V28" s="249">
        <f t="shared" si="6"/>
        <v>0.3262843705015257</v>
      </c>
    </row>
    <row r="29" spans="1:22" ht="17.25">
      <c r="A29" s="125">
        <v>7</v>
      </c>
      <c r="B29" s="259" t="str">
        <f>'RESERVE STUDY'!$D$93</f>
        <v>LANDSCAPE</v>
      </c>
      <c r="C29" s="150">
        <f>'RESERVE STUDY'!$K$93</f>
        <v>10</v>
      </c>
      <c r="D29" s="149">
        <f>'RESERVE STUDY'!$U$93</f>
        <v>14080.929986159928</v>
      </c>
      <c r="E29" s="114"/>
      <c r="F29" s="114"/>
      <c r="G29" s="114"/>
      <c r="H29" s="114"/>
      <c r="I29" s="114"/>
      <c r="J29" s="114"/>
      <c r="K29" s="114"/>
      <c r="L29" s="114"/>
      <c r="M29" s="114"/>
      <c r="N29" s="114">
        <v>14081</v>
      </c>
      <c r="O29" s="114"/>
      <c r="P29" s="114"/>
      <c r="Q29" s="114"/>
      <c r="R29" s="114"/>
      <c r="S29" s="114"/>
      <c r="T29" s="114">
        <f t="shared" si="5"/>
        <v>14081</v>
      </c>
      <c r="V29" s="249">
        <f t="shared" si="6"/>
        <v>-0.07001384007162414</v>
      </c>
    </row>
    <row r="30" spans="1:22" ht="17.25">
      <c r="A30" s="125">
        <v>8</v>
      </c>
      <c r="B30" s="259" t="str">
        <f>'RESERVE STUDY'!$D$97</f>
        <v>LIGHTING</v>
      </c>
      <c r="C30" s="150">
        <f>'RESERVE STUDY'!$K$97</f>
        <v>20</v>
      </c>
      <c r="D30" s="149">
        <f>'RESERVE STUDY'!$U$97</f>
        <v>136005.16454410282</v>
      </c>
      <c r="E30" s="114"/>
      <c r="F30" s="114"/>
      <c r="G30" s="114"/>
      <c r="H30" s="114"/>
      <c r="I30" s="114"/>
      <c r="J30" s="114"/>
      <c r="K30" s="114"/>
      <c r="L30" s="114"/>
      <c r="M30" s="114"/>
      <c r="N30" s="114"/>
      <c r="O30" s="114"/>
      <c r="P30" s="114"/>
      <c r="Q30" s="114"/>
      <c r="R30" s="114"/>
      <c r="S30" s="114"/>
      <c r="T30" s="114">
        <f t="shared" si="5"/>
        <v>0</v>
      </c>
      <c r="V30" s="249">
        <f t="shared" si="6"/>
        <v>136005.16454410282</v>
      </c>
    </row>
    <row r="31" spans="1:22" ht="17.25">
      <c r="A31" s="125">
        <v>9</v>
      </c>
      <c r="B31" s="259" t="str">
        <f>'RESERVE STUDY'!$D$101</f>
        <v>HVAC</v>
      </c>
      <c r="C31" s="150">
        <f>'RESERVE STUDY'!$K$101</f>
        <v>6</v>
      </c>
      <c r="D31" s="149">
        <f>'RESERVE STUDY'!$U$101</f>
        <v>8117.853927490231</v>
      </c>
      <c r="E31" s="114"/>
      <c r="F31" s="114"/>
      <c r="G31" s="114"/>
      <c r="H31" s="114"/>
      <c r="I31" s="114"/>
      <c r="J31" s="114">
        <v>8118</v>
      </c>
      <c r="K31" s="114"/>
      <c r="L31" s="114"/>
      <c r="M31" s="114"/>
      <c r="N31" s="114"/>
      <c r="O31" s="114"/>
      <c r="P31" s="114"/>
      <c r="Q31" s="114"/>
      <c r="R31" s="114"/>
      <c r="S31" s="114"/>
      <c r="T31" s="114">
        <f t="shared" si="5"/>
        <v>8118</v>
      </c>
      <c r="V31" s="249">
        <f t="shared" si="6"/>
        <v>-0.14607250976860087</v>
      </c>
    </row>
    <row r="32" spans="1:22" ht="17.25">
      <c r="A32" s="125">
        <v>10</v>
      </c>
      <c r="B32" s="259" t="str">
        <f>'RESERVE STUDY'!$D$105</f>
        <v>BATHROOMS</v>
      </c>
      <c r="C32" s="150">
        <f>'RESERVE STUDY'!$K$105</f>
        <v>7</v>
      </c>
      <c r="D32" s="149">
        <f>'RESERVE STUDY'!$U$105</f>
        <v>8915.143152511593</v>
      </c>
      <c r="E32" s="114"/>
      <c r="F32" s="114"/>
      <c r="G32" s="114"/>
      <c r="H32" s="114"/>
      <c r="I32" s="114"/>
      <c r="J32" s="114"/>
      <c r="K32" s="114">
        <v>8915</v>
      </c>
      <c r="M32" s="114"/>
      <c r="N32" s="114"/>
      <c r="O32" s="114"/>
      <c r="P32" s="114"/>
      <c r="Q32" s="114"/>
      <c r="R32" s="114"/>
      <c r="S32" s="114"/>
      <c r="T32" s="114">
        <f t="shared" si="5"/>
        <v>8915</v>
      </c>
      <c r="V32" s="249">
        <f t="shared" si="6"/>
        <v>0.14315251159314357</v>
      </c>
    </row>
    <row r="33" spans="1:22" ht="17.25">
      <c r="A33" s="125">
        <v>11</v>
      </c>
      <c r="B33" s="259" t="str">
        <f>'RESERVE STUDY'!$D$109</f>
        <v>CLUB HOUSE</v>
      </c>
      <c r="C33" s="150">
        <f>'RESERVE STUDY'!$K$109</f>
        <v>7</v>
      </c>
      <c r="D33" s="149">
        <f>'RESERVE STUDY'!$U$109</f>
        <v>3566.0572610046374</v>
      </c>
      <c r="E33" s="114"/>
      <c r="F33" s="114">
        <v>3152</v>
      </c>
      <c r="G33" s="114"/>
      <c r="H33" s="114"/>
      <c r="I33" s="114"/>
      <c r="J33" s="114"/>
      <c r="K33" s="114"/>
      <c r="L33" s="114"/>
      <c r="M33" s="114"/>
      <c r="N33" s="114"/>
      <c r="O33" s="114"/>
      <c r="P33" s="114"/>
      <c r="Q33" s="114"/>
      <c r="R33" s="114"/>
      <c r="S33" s="114"/>
      <c r="T33" s="114">
        <f t="shared" si="5"/>
        <v>3152</v>
      </c>
      <c r="V33" s="249">
        <f t="shared" si="6"/>
        <v>414.05726100463744</v>
      </c>
    </row>
    <row r="34" spans="1:23" ht="17.25">
      <c r="A34" s="125">
        <v>12</v>
      </c>
      <c r="B34" s="261" t="str">
        <f>'RESERVE STUDY'!$D$113</f>
        <v>LOAN -PACIFIC - PAID OFF IN 2024</v>
      </c>
      <c r="C34" s="261">
        <f>'RESERVE STUDY'!$K$113</f>
        <v>4</v>
      </c>
      <c r="D34" s="262">
        <f>'RESERVE STUDY'!$U$113</f>
        <v>1068480</v>
      </c>
      <c r="E34" s="287">
        <f>22260*12</f>
        <v>267120</v>
      </c>
      <c r="F34" s="287">
        <f>22260*12</f>
        <v>267120</v>
      </c>
      <c r="G34" s="287">
        <f>22260*12</f>
        <v>267120</v>
      </c>
      <c r="H34" s="287">
        <f>22260*12</f>
        <v>267120</v>
      </c>
      <c r="I34" s="260">
        <v>0</v>
      </c>
      <c r="J34" s="260">
        <v>0</v>
      </c>
      <c r="K34" s="260">
        <v>0</v>
      </c>
      <c r="L34" s="119"/>
      <c r="M34" s="114"/>
      <c r="N34" s="114"/>
      <c r="O34" s="114"/>
      <c r="P34" s="114"/>
      <c r="Q34" s="114"/>
      <c r="R34" s="114"/>
      <c r="S34" s="114"/>
      <c r="T34" s="114">
        <f>SUM(E34:S34)</f>
        <v>1068480</v>
      </c>
      <c r="V34" s="249">
        <f t="shared" si="6"/>
        <v>0</v>
      </c>
      <c r="W34" s="118" t="s">
        <v>290</v>
      </c>
    </row>
    <row r="35" spans="1:22" ht="17.25">
      <c r="A35" s="125"/>
      <c r="B35" s="122"/>
      <c r="C35" s="122"/>
      <c r="D35" s="126" t="s">
        <v>60</v>
      </c>
      <c r="E35" s="126" t="s">
        <v>60</v>
      </c>
      <c r="F35" s="126" t="s">
        <v>60</v>
      </c>
      <c r="G35" s="126" t="s">
        <v>60</v>
      </c>
      <c r="H35" s="126" t="s">
        <v>60</v>
      </c>
      <c r="I35" s="126" t="s">
        <v>60</v>
      </c>
      <c r="J35" s="126" t="s">
        <v>60</v>
      </c>
      <c r="K35" s="126" t="s">
        <v>60</v>
      </c>
      <c r="L35" s="126" t="s">
        <v>60</v>
      </c>
      <c r="M35" s="126" t="s">
        <v>60</v>
      </c>
      <c r="N35" s="126" t="s">
        <v>60</v>
      </c>
      <c r="O35" s="126" t="s">
        <v>60</v>
      </c>
      <c r="P35" s="126" t="s">
        <v>60</v>
      </c>
      <c r="Q35" s="126" t="s">
        <v>60</v>
      </c>
      <c r="R35" s="126" t="s">
        <v>60</v>
      </c>
      <c r="S35" s="126" t="s">
        <v>60</v>
      </c>
      <c r="T35" s="126" t="s">
        <v>60</v>
      </c>
      <c r="V35" s="250" t="s">
        <v>60</v>
      </c>
    </row>
    <row r="36" spans="1:22" ht="17.25">
      <c r="A36" s="125"/>
      <c r="B36" s="127" t="s">
        <v>59</v>
      </c>
      <c r="C36" s="127"/>
      <c r="D36" s="149">
        <f aca="true" t="shared" si="7" ref="D36:S36">SUM(D23:D35)</f>
        <v>3566287.4039786193</v>
      </c>
      <c r="E36" s="114">
        <f t="shared" si="7"/>
        <v>267120</v>
      </c>
      <c r="F36" s="114">
        <f t="shared" si="7"/>
        <v>270272</v>
      </c>
      <c r="G36" s="114">
        <f t="shared" si="7"/>
        <v>714030</v>
      </c>
      <c r="H36" s="114">
        <f t="shared" si="7"/>
        <v>267120</v>
      </c>
      <c r="I36" s="114">
        <f t="shared" si="7"/>
        <v>0</v>
      </c>
      <c r="J36" s="114">
        <f t="shared" si="7"/>
        <v>8118</v>
      </c>
      <c r="K36" s="114">
        <f t="shared" si="7"/>
        <v>620494</v>
      </c>
      <c r="L36" s="114">
        <f t="shared" si="7"/>
        <v>0</v>
      </c>
      <c r="M36" s="114">
        <f t="shared" si="7"/>
        <v>643164</v>
      </c>
      <c r="N36" s="114">
        <f t="shared" si="7"/>
        <v>94726</v>
      </c>
      <c r="O36" s="114">
        <f t="shared" si="7"/>
        <v>286035</v>
      </c>
      <c r="P36" s="114">
        <f t="shared" si="7"/>
        <v>119695</v>
      </c>
      <c r="Q36" s="114">
        <f t="shared" si="7"/>
        <v>0</v>
      </c>
      <c r="R36" s="114">
        <f t="shared" si="7"/>
        <v>0</v>
      </c>
      <c r="S36" s="114">
        <f t="shared" si="7"/>
        <v>0</v>
      </c>
      <c r="T36" s="114">
        <f>SUM(E36:S36)</f>
        <v>3290774</v>
      </c>
      <c r="V36" s="251">
        <f>SUM(V23:V35)</f>
        <v>275513.4039786197</v>
      </c>
    </row>
    <row r="37" spans="1:22" ht="17.25">
      <c r="A37" s="125"/>
      <c r="B37" s="122"/>
      <c r="C37" s="122"/>
      <c r="D37" s="126" t="s">
        <v>60</v>
      </c>
      <c r="E37" s="126" t="s">
        <v>60</v>
      </c>
      <c r="F37" s="126" t="s">
        <v>60</v>
      </c>
      <c r="G37" s="126" t="s">
        <v>60</v>
      </c>
      <c r="H37" s="126" t="s">
        <v>60</v>
      </c>
      <c r="I37" s="126" t="s">
        <v>60</v>
      </c>
      <c r="J37" s="126" t="s">
        <v>60</v>
      </c>
      <c r="K37" s="126" t="s">
        <v>60</v>
      </c>
      <c r="L37" s="126" t="s">
        <v>60</v>
      </c>
      <c r="M37" s="126" t="s">
        <v>60</v>
      </c>
      <c r="N37" s="126" t="s">
        <v>60</v>
      </c>
      <c r="O37" s="126" t="s">
        <v>60</v>
      </c>
      <c r="P37" s="126" t="s">
        <v>60</v>
      </c>
      <c r="Q37" s="126" t="s">
        <v>60</v>
      </c>
      <c r="R37" s="126" t="s">
        <v>60</v>
      </c>
      <c r="S37" s="126" t="s">
        <v>60</v>
      </c>
      <c r="T37" s="126" t="s">
        <v>60</v>
      </c>
      <c r="V37" s="250" t="s">
        <v>60</v>
      </c>
    </row>
    <row r="38" spans="1:20" ht="17.25">
      <c r="A38" s="125"/>
      <c r="B38" s="118"/>
      <c r="C38" s="118"/>
      <c r="D38" s="114"/>
      <c r="E38" s="114"/>
      <c r="F38" s="114"/>
      <c r="G38" s="114"/>
      <c r="H38" s="114"/>
      <c r="I38" s="114"/>
      <c r="J38" s="114"/>
      <c r="K38" s="114"/>
      <c r="L38" s="114"/>
      <c r="M38" s="114"/>
      <c r="N38" s="114"/>
      <c r="O38" s="114"/>
      <c r="P38" s="114"/>
      <c r="Q38" s="114"/>
      <c r="R38" s="114"/>
      <c r="S38" s="114"/>
      <c r="T38" s="114"/>
    </row>
    <row r="39" spans="1:20" ht="17.25">
      <c r="A39" s="342" t="s">
        <v>64</v>
      </c>
      <c r="B39" s="342"/>
      <c r="C39" s="128"/>
      <c r="D39" s="129">
        <f>D13+D16+D21</f>
        <v>650000</v>
      </c>
      <c r="E39" s="129">
        <f>E13+E16+E18+E19+E21</f>
        <v>710000</v>
      </c>
      <c r="F39" s="129">
        <f aca="true" t="shared" si="8" ref="F39:S39">F13+F16+F18+F19+F21</f>
        <v>766848</v>
      </c>
      <c r="G39" s="129">
        <f t="shared" si="8"/>
        <v>379938</v>
      </c>
      <c r="H39" s="129">
        <f t="shared" si="8"/>
        <v>392588</v>
      </c>
      <c r="I39" s="129">
        <f t="shared" si="8"/>
        <v>716588</v>
      </c>
      <c r="J39" s="129">
        <f t="shared" si="8"/>
        <v>1032470</v>
      </c>
      <c r="K39" s="129">
        <f t="shared" si="8"/>
        <v>735976</v>
      </c>
      <c r="L39" s="129">
        <f t="shared" si="8"/>
        <v>1059976</v>
      </c>
      <c r="M39" s="129">
        <f t="shared" si="8"/>
        <v>740812</v>
      </c>
      <c r="N39" s="129">
        <f t="shared" si="8"/>
        <v>970086</v>
      </c>
      <c r="O39" s="129">
        <f t="shared" si="8"/>
        <v>1008051</v>
      </c>
      <c r="P39" s="129">
        <f t="shared" si="8"/>
        <v>1212356</v>
      </c>
      <c r="Q39" s="129">
        <f t="shared" si="8"/>
        <v>1536356</v>
      </c>
      <c r="R39" s="129">
        <f t="shared" si="8"/>
        <v>1860356</v>
      </c>
      <c r="S39" s="129">
        <f t="shared" si="8"/>
        <v>2184356</v>
      </c>
      <c r="T39" s="130"/>
    </row>
    <row r="40" spans="2:20" ht="17.25">
      <c r="B40" s="118"/>
      <c r="C40" s="118"/>
      <c r="D40" s="131"/>
      <c r="E40" s="131"/>
      <c r="F40" s="131"/>
      <c r="G40" s="131"/>
      <c r="H40" s="131"/>
      <c r="I40" s="131"/>
      <c r="J40" s="131"/>
      <c r="K40" s="131"/>
      <c r="L40" s="131"/>
      <c r="M40" s="131"/>
      <c r="N40" s="131"/>
      <c r="O40" s="131"/>
      <c r="P40" s="131"/>
      <c r="Q40" s="131"/>
      <c r="R40" s="131"/>
      <c r="S40" s="131"/>
      <c r="T40" s="131"/>
    </row>
    <row r="41" spans="2:20" ht="17.25">
      <c r="B41" s="118"/>
      <c r="C41" s="118"/>
      <c r="D41" s="131"/>
      <c r="E41" s="131"/>
      <c r="F41" s="131"/>
      <c r="G41" s="131"/>
      <c r="H41" s="131"/>
      <c r="I41" s="131"/>
      <c r="J41" s="131"/>
      <c r="K41" s="131"/>
      <c r="L41" s="131"/>
      <c r="M41" s="131"/>
      <c r="N41" s="131"/>
      <c r="O41" s="131"/>
      <c r="P41" s="131"/>
      <c r="Q41" s="131"/>
      <c r="R41" s="131"/>
      <c r="S41" s="131"/>
      <c r="T41" s="131"/>
    </row>
    <row r="42" spans="2:20" ht="17.25">
      <c r="B42" s="118"/>
      <c r="C42" s="118"/>
      <c r="D42" s="131"/>
      <c r="E42" s="131"/>
      <c r="F42" s="131"/>
      <c r="G42" s="131"/>
      <c r="H42" s="131"/>
      <c r="I42" s="131"/>
      <c r="J42" s="131"/>
      <c r="K42" s="131"/>
      <c r="L42" s="131"/>
      <c r="M42" s="131"/>
      <c r="N42" s="131"/>
      <c r="O42" s="131"/>
      <c r="P42" s="131"/>
      <c r="Q42" s="131"/>
      <c r="R42" s="131"/>
      <c r="S42" s="131"/>
      <c r="T42" s="131"/>
    </row>
    <row r="43" spans="2:20" ht="17.25">
      <c r="B43" s="132"/>
      <c r="C43" s="132"/>
      <c r="D43" s="133"/>
      <c r="E43" s="133"/>
      <c r="F43" s="133"/>
      <c r="G43" s="133"/>
      <c r="H43" s="133"/>
      <c r="I43" s="133"/>
      <c r="J43" s="133"/>
      <c r="K43" s="133"/>
      <c r="L43" s="133"/>
      <c r="M43" s="133"/>
      <c r="N43" s="133"/>
      <c r="O43" s="133"/>
      <c r="P43" s="133"/>
      <c r="Q43" s="133"/>
      <c r="R43" s="133"/>
      <c r="S43" s="133"/>
      <c r="T43" s="133"/>
    </row>
    <row r="44" spans="2:20" ht="17.25">
      <c r="B44" s="132"/>
      <c r="C44" s="132"/>
      <c r="D44" s="133"/>
      <c r="E44" s="133"/>
      <c r="F44" s="133"/>
      <c r="G44" s="133"/>
      <c r="H44" s="133"/>
      <c r="I44" s="133"/>
      <c r="J44" s="133"/>
      <c r="K44" s="133"/>
      <c r="L44" s="133"/>
      <c r="M44" s="133"/>
      <c r="N44" s="133"/>
      <c r="O44" s="133"/>
      <c r="P44" s="133"/>
      <c r="Q44" s="133"/>
      <c r="R44" s="133"/>
      <c r="S44" s="133"/>
      <c r="T44" s="133"/>
    </row>
    <row r="45" spans="2:20" ht="17.25">
      <c r="B45" s="118"/>
      <c r="C45" s="118"/>
      <c r="D45" s="131"/>
      <c r="E45" s="131"/>
      <c r="F45" s="131"/>
      <c r="G45" s="131"/>
      <c r="H45" s="131"/>
      <c r="I45" s="131"/>
      <c r="J45" s="131"/>
      <c r="K45" s="131"/>
      <c r="L45" s="131"/>
      <c r="M45" s="131"/>
      <c r="N45" s="131"/>
      <c r="O45" s="131"/>
      <c r="P45" s="131"/>
      <c r="Q45" s="131"/>
      <c r="R45" s="131"/>
      <c r="S45" s="131"/>
      <c r="T45" s="131"/>
    </row>
    <row r="47" spans="2:20" ht="17.25">
      <c r="B47" s="132"/>
      <c r="C47" s="132"/>
      <c r="D47" s="133"/>
      <c r="E47" s="133"/>
      <c r="F47" s="133"/>
      <c r="G47" s="133"/>
      <c r="H47" s="133"/>
      <c r="I47" s="133"/>
      <c r="J47" s="133"/>
      <c r="K47" s="133"/>
      <c r="L47" s="133"/>
      <c r="M47" s="133"/>
      <c r="N47" s="133"/>
      <c r="O47" s="133"/>
      <c r="P47" s="133"/>
      <c r="Q47" s="133"/>
      <c r="R47" s="133"/>
      <c r="S47" s="133"/>
      <c r="T47" s="133"/>
    </row>
    <row r="48" spans="2:20" ht="17.25">
      <c r="B48" s="132"/>
      <c r="C48" s="132"/>
      <c r="D48" s="133"/>
      <c r="E48" s="133"/>
      <c r="F48" s="133"/>
      <c r="G48" s="133"/>
      <c r="H48" s="133"/>
      <c r="I48" s="133"/>
      <c r="J48" s="133"/>
      <c r="K48" s="133"/>
      <c r="L48" s="133"/>
      <c r="M48" s="133"/>
      <c r="N48" s="133"/>
      <c r="O48" s="133"/>
      <c r="P48" s="133"/>
      <c r="Q48" s="133"/>
      <c r="R48" s="133"/>
      <c r="S48" s="133"/>
      <c r="T48" s="133"/>
    </row>
    <row r="49" spans="2:20" ht="17.25">
      <c r="B49" s="134"/>
      <c r="C49" s="134"/>
      <c r="D49" s="135"/>
      <c r="E49" s="135"/>
      <c r="F49" s="135"/>
      <c r="G49" s="135"/>
      <c r="H49" s="135"/>
      <c r="I49" s="135"/>
      <c r="J49" s="135"/>
      <c r="K49" s="135"/>
      <c r="L49" s="135"/>
      <c r="M49" s="135"/>
      <c r="N49" s="135"/>
      <c r="O49" s="135"/>
      <c r="P49" s="135"/>
      <c r="Q49" s="135"/>
      <c r="R49" s="135"/>
      <c r="S49" s="135"/>
      <c r="T49" s="135"/>
    </row>
    <row r="50" spans="4:20" ht="17.25">
      <c r="D50" s="113"/>
      <c r="E50" s="346" t="s">
        <v>70</v>
      </c>
      <c r="F50" s="346"/>
      <c r="G50" s="346"/>
      <c r="H50" s="346"/>
      <c r="I50" s="346"/>
      <c r="J50" s="346"/>
      <c r="K50" s="346"/>
      <c r="L50" s="346"/>
      <c r="M50" s="346"/>
      <c r="N50" s="346"/>
      <c r="O50" s="346"/>
      <c r="P50" s="113"/>
      <c r="Q50" s="113"/>
      <c r="R50" s="113"/>
      <c r="S50" s="113"/>
      <c r="T50" s="136" t="s">
        <v>59</v>
      </c>
    </row>
    <row r="51" spans="4:20" ht="17.25">
      <c r="D51" s="113"/>
      <c r="E51" s="113"/>
      <c r="F51" s="113"/>
      <c r="G51" s="113"/>
      <c r="H51" s="113"/>
      <c r="I51" s="113"/>
      <c r="J51" s="113"/>
      <c r="K51" s="113"/>
      <c r="L51" s="113"/>
      <c r="M51" s="113"/>
      <c r="N51" s="113"/>
      <c r="O51" s="113"/>
      <c r="P51" s="113"/>
      <c r="Q51" s="113"/>
      <c r="R51" s="113"/>
      <c r="S51" s="113"/>
      <c r="T51" s="136" t="s">
        <v>67</v>
      </c>
    </row>
    <row r="52" spans="2:20" ht="17.25">
      <c r="B52" s="106" t="s">
        <v>65</v>
      </c>
      <c r="C52" s="106"/>
      <c r="D52" s="113"/>
      <c r="E52" s="136">
        <f>S8+1</f>
        <v>16</v>
      </c>
      <c r="F52" s="136">
        <f aca="true" t="shared" si="9" ref="F52:S52">E52+1</f>
        <v>17</v>
      </c>
      <c r="G52" s="136">
        <f t="shared" si="9"/>
        <v>18</v>
      </c>
      <c r="H52" s="136">
        <f t="shared" si="9"/>
        <v>19</v>
      </c>
      <c r="I52" s="136">
        <f t="shared" si="9"/>
        <v>20</v>
      </c>
      <c r="J52" s="136">
        <f t="shared" si="9"/>
        <v>21</v>
      </c>
      <c r="K52" s="136">
        <f t="shared" si="9"/>
        <v>22</v>
      </c>
      <c r="L52" s="136">
        <f t="shared" si="9"/>
        <v>23</v>
      </c>
      <c r="M52" s="136">
        <f t="shared" si="9"/>
        <v>24</v>
      </c>
      <c r="N52" s="136">
        <f t="shared" si="9"/>
        <v>25</v>
      </c>
      <c r="O52" s="136">
        <f t="shared" si="9"/>
        <v>26</v>
      </c>
      <c r="P52" s="136">
        <f t="shared" si="9"/>
        <v>27</v>
      </c>
      <c r="Q52" s="136">
        <f t="shared" si="9"/>
        <v>28</v>
      </c>
      <c r="R52" s="136">
        <f t="shared" si="9"/>
        <v>29</v>
      </c>
      <c r="S52" s="136">
        <f t="shared" si="9"/>
        <v>30</v>
      </c>
      <c r="T52" s="113"/>
    </row>
    <row r="53" spans="4:20" ht="17.25">
      <c r="D53" s="113"/>
      <c r="E53" s="113"/>
      <c r="F53" s="113"/>
      <c r="G53" s="113"/>
      <c r="H53" s="113"/>
      <c r="I53" s="113"/>
      <c r="J53" s="113"/>
      <c r="K53" s="113"/>
      <c r="L53" s="113"/>
      <c r="M53" s="113"/>
      <c r="N53" s="113"/>
      <c r="O53" s="113"/>
      <c r="P53" s="113"/>
      <c r="Q53" s="113"/>
      <c r="R53" s="113"/>
      <c r="S53" s="113"/>
      <c r="T53" s="137"/>
    </row>
    <row r="54" spans="2:20" ht="17.25">
      <c r="B54" s="138" t="s">
        <v>66</v>
      </c>
      <c r="C54" s="138"/>
      <c r="D54" s="113"/>
      <c r="E54" s="139">
        <f>S10+1</f>
        <v>2036</v>
      </c>
      <c r="F54" s="139">
        <f>E54+1</f>
        <v>2037</v>
      </c>
      <c r="G54" s="139">
        <f aca="true" t="shared" si="10" ref="G54:S54">F54+1</f>
        <v>2038</v>
      </c>
      <c r="H54" s="139">
        <f t="shared" si="10"/>
        <v>2039</v>
      </c>
      <c r="I54" s="139">
        <f t="shared" si="10"/>
        <v>2040</v>
      </c>
      <c r="J54" s="139">
        <f t="shared" si="10"/>
        <v>2041</v>
      </c>
      <c r="K54" s="139">
        <f t="shared" si="10"/>
        <v>2042</v>
      </c>
      <c r="L54" s="139">
        <f t="shared" si="10"/>
        <v>2043</v>
      </c>
      <c r="M54" s="139">
        <f t="shared" si="10"/>
        <v>2044</v>
      </c>
      <c r="N54" s="139">
        <f t="shared" si="10"/>
        <v>2045</v>
      </c>
      <c r="O54" s="139">
        <f t="shared" si="10"/>
        <v>2046</v>
      </c>
      <c r="P54" s="139">
        <f t="shared" si="10"/>
        <v>2047</v>
      </c>
      <c r="Q54" s="139">
        <f t="shared" si="10"/>
        <v>2048</v>
      </c>
      <c r="R54" s="139">
        <f t="shared" si="10"/>
        <v>2049</v>
      </c>
      <c r="S54" s="139">
        <f t="shared" si="10"/>
        <v>2050</v>
      </c>
      <c r="T54" s="137"/>
    </row>
    <row r="55" spans="4:20" ht="17.25">
      <c r="D55" s="113"/>
      <c r="E55" s="113"/>
      <c r="F55" s="113"/>
      <c r="G55" s="113"/>
      <c r="H55" s="113"/>
      <c r="I55" s="113"/>
      <c r="J55" s="113"/>
      <c r="K55" s="113"/>
      <c r="L55" s="113"/>
      <c r="M55" s="113"/>
      <c r="N55" s="113"/>
      <c r="O55" s="113"/>
      <c r="P55" s="113"/>
      <c r="Q55" s="113"/>
      <c r="R55" s="113"/>
      <c r="S55" s="113"/>
      <c r="T55" s="137"/>
    </row>
    <row r="56" spans="4:19" ht="17.25">
      <c r="D56" s="113"/>
      <c r="E56" s="113"/>
      <c r="F56" s="113"/>
      <c r="G56" s="113"/>
      <c r="H56" s="113"/>
      <c r="I56" s="113"/>
      <c r="J56" s="113"/>
      <c r="K56" s="113"/>
      <c r="L56" s="113"/>
      <c r="M56" s="113"/>
      <c r="N56" s="113"/>
      <c r="O56" s="113"/>
      <c r="P56" s="113"/>
      <c r="Q56" s="113"/>
      <c r="R56" s="113"/>
      <c r="S56" s="113"/>
    </row>
    <row r="57" spans="2:20" ht="17.25">
      <c r="B57" s="140" t="s">
        <v>61</v>
      </c>
      <c r="C57" s="140"/>
      <c r="D57" s="200">
        <f>S39</f>
        <v>2184356</v>
      </c>
      <c r="E57" s="116">
        <f>D84</f>
        <v>2184356</v>
      </c>
      <c r="F57" s="116">
        <f aca="true" t="shared" si="11" ref="F57:S57">E84</f>
        <v>2508356</v>
      </c>
      <c r="G57" s="116">
        <f t="shared" si="11"/>
        <v>2751576</v>
      </c>
      <c r="H57" s="116">
        <f t="shared" si="11"/>
        <v>3016849</v>
      </c>
      <c r="I57" s="116">
        <f t="shared" si="11"/>
        <v>3204844</v>
      </c>
      <c r="J57" s="116">
        <f t="shared" si="11"/>
        <v>3528844</v>
      </c>
      <c r="K57" s="116">
        <f t="shared" si="11"/>
        <v>3852844</v>
      </c>
      <c r="L57" s="116">
        <f t="shared" si="11"/>
        <v>4176844</v>
      </c>
      <c r="M57" s="116">
        <f t="shared" si="11"/>
        <v>4500844</v>
      </c>
      <c r="N57" s="116">
        <f t="shared" si="11"/>
        <v>4824844</v>
      </c>
      <c r="O57" s="116">
        <f t="shared" si="11"/>
        <v>5148844</v>
      </c>
      <c r="P57" s="116">
        <f t="shared" si="11"/>
        <v>5472844</v>
      </c>
      <c r="Q57" s="116">
        <f t="shared" si="11"/>
        <v>5796844</v>
      </c>
      <c r="R57" s="116">
        <f t="shared" si="11"/>
        <v>6120844</v>
      </c>
      <c r="S57" s="116">
        <f t="shared" si="11"/>
        <v>6444844</v>
      </c>
      <c r="T57" s="141">
        <f>D13</f>
        <v>650000</v>
      </c>
    </row>
    <row r="58" spans="2:20" ht="17.25">
      <c r="B58" s="118"/>
      <c r="C58" s="118"/>
      <c r="D58" s="113"/>
      <c r="E58" s="113"/>
      <c r="F58" s="113"/>
      <c r="G58" s="113"/>
      <c r="H58" s="113"/>
      <c r="I58" s="113"/>
      <c r="J58" s="113"/>
      <c r="K58" s="113"/>
      <c r="L58" s="113"/>
      <c r="M58" s="113"/>
      <c r="N58" s="113"/>
      <c r="O58" s="113"/>
      <c r="P58" s="113"/>
      <c r="Q58" s="113"/>
      <c r="R58" s="113"/>
      <c r="S58" s="113"/>
      <c r="T58" s="142"/>
    </row>
    <row r="59" spans="2:19" ht="17.25">
      <c r="B59" s="118"/>
      <c r="C59" s="118"/>
      <c r="D59" s="113"/>
      <c r="E59" s="113"/>
      <c r="F59" s="113"/>
      <c r="G59" s="113"/>
      <c r="H59" s="113"/>
      <c r="I59" s="113"/>
      <c r="J59" s="113"/>
      <c r="K59" s="113"/>
      <c r="L59" s="113"/>
      <c r="M59" s="113"/>
      <c r="N59" s="113"/>
      <c r="O59" s="113"/>
      <c r="P59" s="113"/>
      <c r="Q59" s="113"/>
      <c r="R59" s="113"/>
      <c r="S59" s="113"/>
    </row>
    <row r="60" spans="2:20" ht="17.25">
      <c r="B60" s="143" t="s">
        <v>62</v>
      </c>
      <c r="C60" s="143"/>
      <c r="D60" s="195"/>
      <c r="E60" s="121">
        <f>+(5000+22000)*12</f>
        <v>324000</v>
      </c>
      <c r="F60" s="121">
        <f aca="true" t="shared" si="12" ref="F60:S60">+(5000+22000)*12</f>
        <v>324000</v>
      </c>
      <c r="G60" s="121">
        <f t="shared" si="12"/>
        <v>324000</v>
      </c>
      <c r="H60" s="121">
        <f t="shared" si="12"/>
        <v>324000</v>
      </c>
      <c r="I60" s="121">
        <f t="shared" si="12"/>
        <v>324000</v>
      </c>
      <c r="J60" s="121">
        <f t="shared" si="12"/>
        <v>324000</v>
      </c>
      <c r="K60" s="121">
        <f t="shared" si="12"/>
        <v>324000</v>
      </c>
      <c r="L60" s="121">
        <f t="shared" si="12"/>
        <v>324000</v>
      </c>
      <c r="M60" s="121">
        <f t="shared" si="12"/>
        <v>324000</v>
      </c>
      <c r="N60" s="121">
        <f t="shared" si="12"/>
        <v>324000</v>
      </c>
      <c r="O60" s="121">
        <f t="shared" si="12"/>
        <v>324000</v>
      </c>
      <c r="P60" s="121">
        <f t="shared" si="12"/>
        <v>324000</v>
      </c>
      <c r="Q60" s="121">
        <f t="shared" si="12"/>
        <v>324000</v>
      </c>
      <c r="R60" s="121">
        <f t="shared" si="12"/>
        <v>324000</v>
      </c>
      <c r="S60" s="121">
        <f t="shared" si="12"/>
        <v>324000</v>
      </c>
      <c r="T60" s="144">
        <f>E16+F16+G16+H16+I16+J16+K16+L16+M16+N16+O16+P16+Q16+R16+S16+E60+F60+G60+H60+I60+J60+K60+L60+M60+N60+O60+P60+Q60+R60+S60</f>
        <v>8800000</v>
      </c>
    </row>
    <row r="61" spans="2:20" ht="17.25">
      <c r="B61" s="257"/>
      <c r="C61" s="257"/>
      <c r="D61" s="258"/>
      <c r="E61" s="256"/>
      <c r="F61" s="256"/>
      <c r="G61" s="256"/>
      <c r="H61" s="256"/>
      <c r="I61" s="256"/>
      <c r="J61" s="256"/>
      <c r="K61" s="256"/>
      <c r="L61" s="256"/>
      <c r="M61" s="256"/>
      <c r="N61" s="256"/>
      <c r="O61" s="256"/>
      <c r="P61" s="256"/>
      <c r="Q61" s="256"/>
      <c r="R61" s="256"/>
      <c r="S61" s="256"/>
      <c r="T61" s="144"/>
    </row>
    <row r="62" spans="1:20" ht="17.25">
      <c r="A62" s="344"/>
      <c r="B62" s="344"/>
      <c r="C62" s="344"/>
      <c r="D62" s="344"/>
      <c r="E62" s="236"/>
      <c r="F62" s="236"/>
      <c r="G62" s="236"/>
      <c r="H62" s="236"/>
      <c r="I62" s="236"/>
      <c r="J62" s="236"/>
      <c r="K62" s="236"/>
      <c r="L62" s="236"/>
      <c r="M62" s="236"/>
      <c r="N62" s="236"/>
      <c r="O62" s="236"/>
      <c r="P62" s="236"/>
      <c r="Q62" s="236"/>
      <c r="R62" s="236"/>
      <c r="S62" s="236"/>
      <c r="T62" s="144">
        <f>E18+F18+G18+H18+I18+J18+K18+L18+M18+N18+O18+P18+Q18+R18+S18+E62+F62+G62+H62+I62+J62+K62+L62+M62+N62+O62+P62+Q62+R62+S62</f>
        <v>0</v>
      </c>
    </row>
    <row r="63" spans="1:20" ht="17.25">
      <c r="A63" s="344" t="s">
        <v>275</v>
      </c>
      <c r="B63" s="344"/>
      <c r="C63" s="344"/>
      <c r="D63" s="344"/>
      <c r="E63" s="236"/>
      <c r="F63" s="236"/>
      <c r="G63" s="236"/>
      <c r="H63" s="236"/>
      <c r="I63" s="236"/>
      <c r="J63" s="236"/>
      <c r="K63" s="236"/>
      <c r="L63" s="236"/>
      <c r="M63" s="236"/>
      <c r="N63" s="236"/>
      <c r="O63" s="236"/>
      <c r="P63" s="236"/>
      <c r="Q63" s="236"/>
      <c r="R63" s="236"/>
      <c r="S63" s="236"/>
      <c r="T63" s="144"/>
    </row>
    <row r="64" spans="2:20" ht="17.25">
      <c r="B64" s="118"/>
      <c r="C64" s="118"/>
      <c r="D64" s="113"/>
      <c r="E64" s="113"/>
      <c r="F64" s="113"/>
      <c r="G64" s="113"/>
      <c r="H64" s="113"/>
      <c r="I64" s="113"/>
      <c r="J64" s="113"/>
      <c r="K64" s="113"/>
      <c r="L64" s="113"/>
      <c r="M64" s="113"/>
      <c r="N64" s="113"/>
      <c r="O64" s="113"/>
      <c r="P64" s="113"/>
      <c r="Q64" s="113"/>
      <c r="R64" s="113"/>
      <c r="S64" s="113"/>
      <c r="T64" s="145"/>
    </row>
    <row r="65" spans="2:20" ht="17.25">
      <c r="B65" s="146" t="s">
        <v>63</v>
      </c>
      <c r="C65" s="146"/>
      <c r="D65" s="196"/>
      <c r="E65" s="124">
        <f aca="true" t="shared" si="13" ref="E65:S65">E80*-1</f>
        <v>0</v>
      </c>
      <c r="F65" s="124">
        <f t="shared" si="13"/>
        <v>-80780</v>
      </c>
      <c r="G65" s="124">
        <f t="shared" si="13"/>
        <v>-58727</v>
      </c>
      <c r="H65" s="124">
        <f t="shared" si="13"/>
        <v>-136005</v>
      </c>
      <c r="I65" s="124">
        <f t="shared" si="13"/>
        <v>0</v>
      </c>
      <c r="J65" s="124">
        <f t="shared" si="13"/>
        <v>0</v>
      </c>
      <c r="K65" s="124">
        <f t="shared" si="13"/>
        <v>0</v>
      </c>
      <c r="L65" s="124">
        <f t="shared" si="13"/>
        <v>0</v>
      </c>
      <c r="M65" s="124">
        <f t="shared" si="13"/>
        <v>0</v>
      </c>
      <c r="N65" s="124">
        <f t="shared" si="13"/>
        <v>0</v>
      </c>
      <c r="O65" s="124">
        <f t="shared" si="13"/>
        <v>0</v>
      </c>
      <c r="P65" s="124">
        <f t="shared" si="13"/>
        <v>0</v>
      </c>
      <c r="Q65" s="124">
        <f t="shared" si="13"/>
        <v>0</v>
      </c>
      <c r="R65" s="124">
        <f t="shared" si="13"/>
        <v>0</v>
      </c>
      <c r="S65" s="124">
        <f t="shared" si="13"/>
        <v>0</v>
      </c>
      <c r="T65" s="144">
        <f>E21+F21+G21+H21+I21+J21+K21+L21+M21+N21+O21+P21+Q21+R21+S21+E65+F65+G65+H65+I65+J65+K65+L65+M65+N65+O65+P65+Q65+R65+S65</f>
        <v>-3566286</v>
      </c>
    </row>
    <row r="66" spans="2:20" ht="17.25">
      <c r="B66" s="118"/>
      <c r="C66" s="118"/>
      <c r="D66" s="113"/>
      <c r="E66" s="114"/>
      <c r="F66" s="117"/>
      <c r="G66" s="114"/>
      <c r="H66" s="114"/>
      <c r="I66" s="114"/>
      <c r="J66" s="114"/>
      <c r="K66" s="114"/>
      <c r="L66" s="114"/>
      <c r="M66" s="114"/>
      <c r="N66" s="117"/>
      <c r="O66" s="114"/>
      <c r="P66" s="114"/>
      <c r="Q66" s="114"/>
      <c r="R66" s="114"/>
      <c r="S66" s="114"/>
      <c r="T66" s="144"/>
    </row>
    <row r="67" spans="2:22" ht="17.25">
      <c r="B67" s="259" t="str">
        <f>'RESERVE STUDY'!$D$69</f>
        <v>ROOFING</v>
      </c>
      <c r="C67" s="150">
        <f>'RESERVE STUDY'!$K$69</f>
        <v>12</v>
      </c>
      <c r="D67" s="149">
        <f>D23-T23</f>
        <v>80366.30007472006</v>
      </c>
      <c r="E67" s="114"/>
      <c r="F67" s="114">
        <v>80366</v>
      </c>
      <c r="G67" s="114"/>
      <c r="H67" s="114"/>
      <c r="I67" s="114"/>
      <c r="J67" s="114"/>
      <c r="K67" s="114"/>
      <c r="L67" s="114"/>
      <c r="M67" s="114"/>
      <c r="N67" s="114"/>
      <c r="O67" s="114"/>
      <c r="P67" s="114"/>
      <c r="Q67" s="114"/>
      <c r="R67" s="114"/>
      <c r="S67" s="114"/>
      <c r="T67" s="114">
        <f>SUM(E67:S67)</f>
        <v>80366</v>
      </c>
      <c r="V67" s="249">
        <f>D67-T67</f>
        <v>0.30007472005672753</v>
      </c>
    </row>
    <row r="68" spans="2:22" ht="17.25">
      <c r="B68" s="259" t="str">
        <f>'RESERVE STUDY'!$D$73</f>
        <v>ROOFING</v>
      </c>
      <c r="C68" s="150">
        <f>'RESERVE STUDY'!$K$73</f>
        <v>9</v>
      </c>
      <c r="D68" s="149">
        <f aca="true" t="shared" si="14" ref="D68:D78">D24-T24</f>
        <v>0.429523047641851</v>
      </c>
      <c r="E68" s="114"/>
      <c r="F68" s="114"/>
      <c r="G68" s="114"/>
      <c r="H68" s="114"/>
      <c r="I68" s="114"/>
      <c r="J68" s="114"/>
      <c r="K68" s="114"/>
      <c r="L68" s="114"/>
      <c r="M68" s="114"/>
      <c r="N68" s="114"/>
      <c r="O68" s="114"/>
      <c r="P68" s="114"/>
      <c r="Q68" s="114"/>
      <c r="R68" s="114"/>
      <c r="S68" s="114"/>
      <c r="T68" s="114">
        <f>SUM(E68:S68)</f>
        <v>0</v>
      </c>
      <c r="V68" s="249">
        <f aca="true" t="shared" si="15" ref="V68:V78">D68-T68</f>
        <v>0.429523047641851</v>
      </c>
    </row>
    <row r="69" spans="2:22" ht="17.25">
      <c r="B69" s="259" t="str">
        <f>'RESERVE STUDY'!$D$77</f>
        <v>PAINTING</v>
      </c>
      <c r="C69" s="150">
        <f>'RESERVE STUDY'!$K$77</f>
        <v>8</v>
      </c>
      <c r="D69" s="149">
        <f t="shared" si="14"/>
        <v>58727.202466615825</v>
      </c>
      <c r="E69" s="114"/>
      <c r="F69" s="114"/>
      <c r="G69" s="114">
        <v>58727</v>
      </c>
      <c r="H69" s="114"/>
      <c r="I69" s="114"/>
      <c r="J69" s="114"/>
      <c r="K69" s="114"/>
      <c r="L69" s="114"/>
      <c r="M69" s="114"/>
      <c r="N69" s="114"/>
      <c r="O69" s="114"/>
      <c r="P69" s="114"/>
      <c r="Q69" s="114"/>
      <c r="R69" s="114"/>
      <c r="S69" s="114"/>
      <c r="T69" s="114">
        <f aca="true" t="shared" si="16" ref="T69:T80">SUM(E69:S69)</f>
        <v>58727</v>
      </c>
      <c r="V69" s="249">
        <f t="shared" si="15"/>
        <v>0.20246661582496017</v>
      </c>
    </row>
    <row r="70" spans="2:22" ht="17.25">
      <c r="B70" s="259" t="str">
        <f>'RESERVE STUDY'!$D$81</f>
        <v>ASPHALT</v>
      </c>
      <c r="C70" s="150">
        <f>'RESERVE STUDY'!$K$81</f>
        <v>11</v>
      </c>
      <c r="D70" s="149">
        <f t="shared" si="14"/>
        <v>-0.1085993240121752</v>
      </c>
      <c r="E70" s="114"/>
      <c r="F70" s="114"/>
      <c r="G70" s="114"/>
      <c r="H70" s="114"/>
      <c r="I70" s="114"/>
      <c r="J70" s="114"/>
      <c r="K70" s="114"/>
      <c r="L70" s="114"/>
      <c r="M70" s="114"/>
      <c r="N70" s="114"/>
      <c r="O70" s="114"/>
      <c r="P70" s="114"/>
      <c r="Q70" s="114"/>
      <c r="R70" s="114"/>
      <c r="S70" s="114"/>
      <c r="T70" s="114">
        <f t="shared" si="16"/>
        <v>0</v>
      </c>
      <c r="V70" s="249">
        <f t="shared" si="15"/>
        <v>-0.1085993240121752</v>
      </c>
    </row>
    <row r="71" spans="2:22" ht="17.25">
      <c r="B71" s="259" t="str">
        <f>'RESERVE STUDY'!$D$85</f>
        <v>FENCING / RAILS</v>
      </c>
      <c r="C71" s="150">
        <f>'RESERVE STUDY'!$K$85</f>
        <v>12</v>
      </c>
      <c r="D71" s="149">
        <f t="shared" si="14"/>
        <v>0.10535792047448922</v>
      </c>
      <c r="E71" s="114"/>
      <c r="F71" s="114"/>
      <c r="G71" s="114"/>
      <c r="H71" s="114"/>
      <c r="I71" s="114"/>
      <c r="J71" s="114"/>
      <c r="K71" s="114"/>
      <c r="L71" s="114"/>
      <c r="M71" s="114"/>
      <c r="N71" s="114"/>
      <c r="O71" s="114"/>
      <c r="P71" s="114"/>
      <c r="Q71" s="114"/>
      <c r="R71" s="114"/>
      <c r="S71" s="114"/>
      <c r="T71" s="114">
        <f t="shared" si="16"/>
        <v>0</v>
      </c>
      <c r="V71" s="249">
        <f t="shared" si="15"/>
        <v>0.10535792047448922</v>
      </c>
    </row>
    <row r="72" spans="2:22" ht="17.25">
      <c r="B72" s="259" t="str">
        <f>'RESERVE STUDY'!$D$89</f>
        <v>POOL / SPA</v>
      </c>
      <c r="C72" s="150">
        <f>'RESERVE STUDY'!$K$89</f>
        <v>10</v>
      </c>
      <c r="D72" s="149">
        <f t="shared" si="14"/>
        <v>0.3262843705015257</v>
      </c>
      <c r="E72" s="114"/>
      <c r="F72" s="114"/>
      <c r="G72" s="114"/>
      <c r="H72" s="114"/>
      <c r="I72" s="114"/>
      <c r="J72" s="114"/>
      <c r="K72" s="114"/>
      <c r="L72" s="114"/>
      <c r="M72" s="114"/>
      <c r="N72" s="114"/>
      <c r="O72" s="114"/>
      <c r="P72" s="114"/>
      <c r="Q72" s="114"/>
      <c r="R72" s="114"/>
      <c r="S72" s="114"/>
      <c r="T72" s="114">
        <f t="shared" si="16"/>
        <v>0</v>
      </c>
      <c r="V72" s="249">
        <f t="shared" si="15"/>
        <v>0.3262843705015257</v>
      </c>
    </row>
    <row r="73" spans="2:22" ht="17.25">
      <c r="B73" s="259" t="str">
        <f>'RESERVE STUDY'!$D$93</f>
        <v>LANDSCAPE</v>
      </c>
      <c r="C73" s="150">
        <f>'RESERVE STUDY'!$K$93</f>
        <v>10</v>
      </c>
      <c r="D73" s="149">
        <f t="shared" si="14"/>
        <v>-0.07001384007162414</v>
      </c>
      <c r="E73" s="114"/>
      <c r="F73" s="114"/>
      <c r="G73" s="114"/>
      <c r="H73" s="114"/>
      <c r="I73" s="114"/>
      <c r="J73" s="114"/>
      <c r="K73" s="114"/>
      <c r="L73" s="114"/>
      <c r="M73" s="114"/>
      <c r="N73" s="114"/>
      <c r="O73" s="114"/>
      <c r="P73" s="114"/>
      <c r="Q73" s="114"/>
      <c r="R73" s="114"/>
      <c r="S73" s="114"/>
      <c r="T73" s="114">
        <f t="shared" si="16"/>
        <v>0</v>
      </c>
      <c r="V73" s="249">
        <f t="shared" si="15"/>
        <v>-0.07001384007162414</v>
      </c>
    </row>
    <row r="74" spans="2:22" ht="17.25">
      <c r="B74" s="259" t="str">
        <f>'RESERVE STUDY'!$D$97</f>
        <v>LIGHTING</v>
      </c>
      <c r="C74" s="150">
        <f>'RESERVE STUDY'!$K$97</f>
        <v>20</v>
      </c>
      <c r="D74" s="149">
        <f t="shared" si="14"/>
        <v>136005.16454410282</v>
      </c>
      <c r="E74" s="114"/>
      <c r="F74" s="114"/>
      <c r="G74" s="114"/>
      <c r="H74" s="114">
        <v>136005</v>
      </c>
      <c r="I74" s="114"/>
      <c r="J74" s="114"/>
      <c r="K74" s="114"/>
      <c r="L74" s="114"/>
      <c r="M74" s="114"/>
      <c r="N74" s="114"/>
      <c r="O74" s="114"/>
      <c r="P74" s="114"/>
      <c r="Q74" s="114"/>
      <c r="R74" s="114"/>
      <c r="S74" s="114"/>
      <c r="T74" s="114">
        <f t="shared" si="16"/>
        <v>136005</v>
      </c>
      <c r="V74" s="249">
        <f t="shared" si="15"/>
        <v>0.16454410282312892</v>
      </c>
    </row>
    <row r="75" spans="2:22" ht="17.25">
      <c r="B75" s="259" t="str">
        <f>'RESERVE STUDY'!$D$101</f>
        <v>HVAC</v>
      </c>
      <c r="C75" s="150">
        <f>'RESERVE STUDY'!$K$101</f>
        <v>6</v>
      </c>
      <c r="D75" s="149">
        <f t="shared" si="14"/>
        <v>-0.14607250976860087</v>
      </c>
      <c r="E75" s="114"/>
      <c r="F75" s="114"/>
      <c r="G75" s="114"/>
      <c r="H75" s="114"/>
      <c r="I75" s="114"/>
      <c r="J75" s="114"/>
      <c r="K75" s="114"/>
      <c r="L75" s="114"/>
      <c r="M75" s="114"/>
      <c r="N75" s="114"/>
      <c r="O75" s="114"/>
      <c r="P75" s="114"/>
      <c r="Q75" s="114"/>
      <c r="R75" s="114"/>
      <c r="S75" s="114"/>
      <c r="T75" s="114">
        <f t="shared" si="16"/>
        <v>0</v>
      </c>
      <c r="V75" s="249">
        <f t="shared" si="15"/>
        <v>-0.14607250976860087</v>
      </c>
    </row>
    <row r="76" spans="2:22" ht="17.25">
      <c r="B76" s="259" t="str">
        <f>'RESERVE STUDY'!$D$105</f>
        <v>BATHROOMS</v>
      </c>
      <c r="C76" s="150">
        <f>'RESERVE STUDY'!$K$105</f>
        <v>7</v>
      </c>
      <c r="D76" s="149">
        <f t="shared" si="14"/>
        <v>0.14315251159314357</v>
      </c>
      <c r="E76" s="114"/>
      <c r="F76" s="114"/>
      <c r="G76" s="114"/>
      <c r="H76" s="114"/>
      <c r="I76" s="114"/>
      <c r="J76" s="114"/>
      <c r="K76" s="114"/>
      <c r="L76" s="114"/>
      <c r="M76" s="114"/>
      <c r="N76" s="114"/>
      <c r="O76" s="114"/>
      <c r="P76" s="114"/>
      <c r="Q76" s="114"/>
      <c r="R76" s="114"/>
      <c r="S76" s="114"/>
      <c r="T76" s="114">
        <f t="shared" si="16"/>
        <v>0</v>
      </c>
      <c r="V76" s="249">
        <f t="shared" si="15"/>
        <v>0.14315251159314357</v>
      </c>
    </row>
    <row r="77" spans="2:22" ht="17.25">
      <c r="B77" s="259" t="str">
        <f>'RESERVE STUDY'!$D$109</f>
        <v>CLUB HOUSE</v>
      </c>
      <c r="C77" s="150">
        <f>'RESERVE STUDY'!$K$109</f>
        <v>7</v>
      </c>
      <c r="D77" s="149">
        <f t="shared" si="14"/>
        <v>414.05726100463744</v>
      </c>
      <c r="E77" s="114"/>
      <c r="F77" s="114">
        <v>414</v>
      </c>
      <c r="G77" s="114"/>
      <c r="H77" s="114"/>
      <c r="I77" s="114"/>
      <c r="J77" s="114"/>
      <c r="K77" s="114"/>
      <c r="L77" s="114"/>
      <c r="M77" s="114"/>
      <c r="N77" s="114"/>
      <c r="O77" s="114"/>
      <c r="P77" s="114"/>
      <c r="Q77" s="114"/>
      <c r="R77" s="114"/>
      <c r="S77" s="114"/>
      <c r="T77" s="114">
        <f t="shared" si="16"/>
        <v>414</v>
      </c>
      <c r="V77" s="249">
        <f t="shared" si="15"/>
        <v>0.05726100463743933</v>
      </c>
    </row>
    <row r="78" spans="2:22" ht="17.25">
      <c r="B78" s="259" t="str">
        <f>'RESERVE STUDY'!$D$113</f>
        <v>LOAN -PACIFIC - PAID OFF IN 2024</v>
      </c>
      <c r="C78" s="150">
        <f>'RESERVE STUDY'!$K$113</f>
        <v>4</v>
      </c>
      <c r="D78" s="149">
        <f t="shared" si="14"/>
        <v>0</v>
      </c>
      <c r="E78" s="114"/>
      <c r="F78" s="114"/>
      <c r="G78" s="114"/>
      <c r="H78" s="114"/>
      <c r="I78" s="114"/>
      <c r="J78" s="114"/>
      <c r="K78" s="114"/>
      <c r="L78" s="114"/>
      <c r="M78" s="114"/>
      <c r="N78" s="114"/>
      <c r="O78" s="114"/>
      <c r="P78" s="114"/>
      <c r="Q78" s="114"/>
      <c r="R78" s="114"/>
      <c r="S78" s="114"/>
      <c r="T78" s="114">
        <f t="shared" si="16"/>
        <v>0</v>
      </c>
      <c r="V78" s="249">
        <f t="shared" si="15"/>
        <v>0</v>
      </c>
    </row>
    <row r="79" spans="2:22" ht="17.25">
      <c r="B79" s="122"/>
      <c r="C79" s="122"/>
      <c r="D79" s="126" t="s">
        <v>60</v>
      </c>
      <c r="E79" s="126" t="s">
        <v>60</v>
      </c>
      <c r="F79" s="126" t="s">
        <v>60</v>
      </c>
      <c r="G79" s="126" t="s">
        <v>60</v>
      </c>
      <c r="H79" s="126" t="s">
        <v>60</v>
      </c>
      <c r="I79" s="126" t="s">
        <v>60</v>
      </c>
      <c r="J79" s="126" t="s">
        <v>60</v>
      </c>
      <c r="K79" s="126" t="s">
        <v>60</v>
      </c>
      <c r="L79" s="126" t="s">
        <v>60</v>
      </c>
      <c r="M79" s="126" t="s">
        <v>60</v>
      </c>
      <c r="N79" s="126" t="s">
        <v>60</v>
      </c>
      <c r="O79" s="126" t="s">
        <v>60</v>
      </c>
      <c r="P79" s="126" t="s">
        <v>60</v>
      </c>
      <c r="Q79" s="126" t="s">
        <v>60</v>
      </c>
      <c r="R79" s="126" t="s">
        <v>60</v>
      </c>
      <c r="S79" s="126" t="s">
        <v>60</v>
      </c>
      <c r="T79" s="126" t="s">
        <v>60</v>
      </c>
      <c r="V79" s="250" t="s">
        <v>60</v>
      </c>
    </row>
    <row r="80" spans="2:22" ht="17.25">
      <c r="B80" s="127" t="s">
        <v>59</v>
      </c>
      <c r="C80" s="127"/>
      <c r="D80" s="149">
        <f>SUM(D67:D79)</f>
        <v>275513.4039786197</v>
      </c>
      <c r="E80" s="114">
        <f>SUM(E67:E79)</f>
        <v>0</v>
      </c>
      <c r="F80" s="114">
        <f aca="true" t="shared" si="17" ref="F80:S80">SUM(F67:F79)</f>
        <v>80780</v>
      </c>
      <c r="G80" s="114">
        <f t="shared" si="17"/>
        <v>58727</v>
      </c>
      <c r="H80" s="114">
        <f t="shared" si="17"/>
        <v>136005</v>
      </c>
      <c r="I80" s="114">
        <f t="shared" si="17"/>
        <v>0</v>
      </c>
      <c r="J80" s="114">
        <f t="shared" si="17"/>
        <v>0</v>
      </c>
      <c r="K80" s="114">
        <f t="shared" si="17"/>
        <v>0</v>
      </c>
      <c r="L80" s="114">
        <f t="shared" si="17"/>
        <v>0</v>
      </c>
      <c r="M80" s="114">
        <f t="shared" si="17"/>
        <v>0</v>
      </c>
      <c r="N80" s="114">
        <f t="shared" si="17"/>
        <v>0</v>
      </c>
      <c r="O80" s="114">
        <f t="shared" si="17"/>
        <v>0</v>
      </c>
      <c r="P80" s="114">
        <f t="shared" si="17"/>
        <v>0</v>
      </c>
      <c r="Q80" s="114">
        <f t="shared" si="17"/>
        <v>0</v>
      </c>
      <c r="R80" s="114">
        <f t="shared" si="17"/>
        <v>0</v>
      </c>
      <c r="S80" s="114">
        <f t="shared" si="17"/>
        <v>0</v>
      </c>
      <c r="T80" s="114">
        <f t="shared" si="16"/>
        <v>275512</v>
      </c>
      <c r="V80" s="251">
        <f>SUM(V67:V79)</f>
        <v>1.4039786197008652</v>
      </c>
    </row>
    <row r="81" spans="2:22" ht="17.25">
      <c r="B81" s="122"/>
      <c r="C81" s="122"/>
      <c r="D81" s="126" t="s">
        <v>60</v>
      </c>
      <c r="E81" s="126" t="s">
        <v>60</v>
      </c>
      <c r="F81" s="126" t="s">
        <v>60</v>
      </c>
      <c r="G81" s="126" t="s">
        <v>60</v>
      </c>
      <c r="H81" s="126" t="s">
        <v>60</v>
      </c>
      <c r="I81" s="126" t="s">
        <v>60</v>
      </c>
      <c r="J81" s="126" t="s">
        <v>60</v>
      </c>
      <c r="K81" s="126" t="s">
        <v>60</v>
      </c>
      <c r="L81" s="126" t="s">
        <v>60</v>
      </c>
      <c r="M81" s="126" t="s">
        <v>60</v>
      </c>
      <c r="N81" s="126" t="s">
        <v>60</v>
      </c>
      <c r="O81" s="126" t="s">
        <v>60</v>
      </c>
      <c r="P81" s="126" t="s">
        <v>60</v>
      </c>
      <c r="Q81" s="126" t="s">
        <v>60</v>
      </c>
      <c r="R81" s="126" t="s">
        <v>60</v>
      </c>
      <c r="S81" s="126" t="s">
        <v>60</v>
      </c>
      <c r="T81" s="126" t="s">
        <v>60</v>
      </c>
      <c r="V81" s="250" t="s">
        <v>60</v>
      </c>
    </row>
    <row r="82" spans="2:20" ht="17.25">
      <c r="B82" s="118"/>
      <c r="C82" s="118"/>
      <c r="D82" s="113"/>
      <c r="E82" s="114"/>
      <c r="F82" s="114"/>
      <c r="G82" s="114"/>
      <c r="H82" s="114"/>
      <c r="I82" s="114"/>
      <c r="J82" s="114"/>
      <c r="K82" s="114"/>
      <c r="L82" s="114"/>
      <c r="M82" s="114"/>
      <c r="N82" s="114"/>
      <c r="O82" s="114"/>
      <c r="P82" s="114"/>
      <c r="Q82" s="114"/>
      <c r="R82" s="114"/>
      <c r="S82" s="114"/>
      <c r="T82" s="114">
        <f>T36+T80</f>
        <v>3566286</v>
      </c>
    </row>
    <row r="83" spans="2:19" ht="17.25">
      <c r="B83" s="118"/>
      <c r="C83" s="118"/>
      <c r="D83" s="113"/>
      <c r="E83" s="113"/>
      <c r="F83" s="113"/>
      <c r="G83" s="113"/>
      <c r="H83" s="113"/>
      <c r="I83" s="113"/>
      <c r="J83" s="113"/>
      <c r="K83" s="113"/>
      <c r="L83" s="113"/>
      <c r="M83" s="113"/>
      <c r="N83" s="113"/>
      <c r="O83" s="113"/>
      <c r="P83" s="113"/>
      <c r="Q83" s="113"/>
      <c r="R83" s="113"/>
      <c r="S83" s="113"/>
    </row>
    <row r="84" spans="2:20" ht="17.25">
      <c r="B84" s="147" t="s">
        <v>64</v>
      </c>
      <c r="C84" s="147"/>
      <c r="D84" s="201">
        <f>D57</f>
        <v>2184356</v>
      </c>
      <c r="E84" s="129">
        <f>E57+E60+E62+E63+E65</f>
        <v>2508356</v>
      </c>
      <c r="F84" s="129">
        <f aca="true" t="shared" si="18" ref="F84:S84">F57+F60+F62+F63+F65</f>
        <v>2751576</v>
      </c>
      <c r="G84" s="129">
        <f t="shared" si="18"/>
        <v>3016849</v>
      </c>
      <c r="H84" s="129">
        <f t="shared" si="18"/>
        <v>3204844</v>
      </c>
      <c r="I84" s="129">
        <f t="shared" si="18"/>
        <v>3528844</v>
      </c>
      <c r="J84" s="129">
        <f t="shared" si="18"/>
        <v>3852844</v>
      </c>
      <c r="K84" s="129">
        <f t="shared" si="18"/>
        <v>4176844</v>
      </c>
      <c r="L84" s="129">
        <f t="shared" si="18"/>
        <v>4500844</v>
      </c>
      <c r="M84" s="129">
        <f>M57+M60+M62+M63+M65</f>
        <v>4824844</v>
      </c>
      <c r="N84" s="129">
        <f t="shared" si="18"/>
        <v>5148844</v>
      </c>
      <c r="O84" s="129">
        <f t="shared" si="18"/>
        <v>5472844</v>
      </c>
      <c r="P84" s="129">
        <f t="shared" si="18"/>
        <v>5796844</v>
      </c>
      <c r="Q84" s="129">
        <f t="shared" si="18"/>
        <v>6120844</v>
      </c>
      <c r="R84" s="129">
        <f t="shared" si="18"/>
        <v>6444844</v>
      </c>
      <c r="S84" s="129">
        <f t="shared" si="18"/>
        <v>6768844</v>
      </c>
      <c r="T84" s="148">
        <f>T57+T58+T60+T62+T65</f>
        <v>5883714</v>
      </c>
    </row>
    <row r="85" spans="4:20" ht="17.25">
      <c r="D85" s="113"/>
      <c r="E85" s="113"/>
      <c r="F85" s="113"/>
      <c r="G85" s="113"/>
      <c r="H85" s="113"/>
      <c r="I85" s="113"/>
      <c r="J85" s="113"/>
      <c r="K85" s="113"/>
      <c r="L85" s="113"/>
      <c r="M85" s="113"/>
      <c r="N85" s="113"/>
      <c r="O85" s="113"/>
      <c r="P85" s="113"/>
      <c r="Q85" s="113"/>
      <c r="R85" s="113"/>
      <c r="S85" s="113"/>
      <c r="T85" s="113"/>
    </row>
    <row r="86" spans="4:20" ht="17.25">
      <c r="D86" s="113"/>
      <c r="E86" s="113"/>
      <c r="F86" s="113"/>
      <c r="G86" s="113"/>
      <c r="H86" s="113"/>
      <c r="I86" s="113"/>
      <c r="J86" s="113"/>
      <c r="K86" s="113"/>
      <c r="L86" s="113"/>
      <c r="M86" s="113"/>
      <c r="N86" s="113"/>
      <c r="O86" s="113"/>
      <c r="P86" s="113"/>
      <c r="Q86" s="113"/>
      <c r="R86" s="113"/>
      <c r="S86" s="113"/>
      <c r="T86" s="113"/>
    </row>
    <row r="87" spans="4:20" ht="17.25">
      <c r="D87" s="113"/>
      <c r="E87" s="113"/>
      <c r="F87" s="113"/>
      <c r="G87" s="113"/>
      <c r="H87" s="113"/>
      <c r="I87" s="113"/>
      <c r="J87" s="113"/>
      <c r="K87" s="113"/>
      <c r="L87" s="113"/>
      <c r="M87" s="113"/>
      <c r="N87" s="113"/>
      <c r="O87" s="113"/>
      <c r="P87" s="113"/>
      <c r="Q87" s="113"/>
      <c r="R87" s="113"/>
      <c r="S87" s="113"/>
      <c r="T87" s="113"/>
    </row>
    <row r="88" spans="4:20" ht="17.25">
      <c r="D88" s="113"/>
      <c r="E88" s="113"/>
      <c r="F88" s="113"/>
      <c r="G88" s="113"/>
      <c r="H88" s="113"/>
      <c r="I88" s="113"/>
      <c r="J88" s="113"/>
      <c r="K88" s="113"/>
      <c r="L88" s="113"/>
      <c r="M88" s="113"/>
      <c r="N88" s="113"/>
      <c r="O88" s="113"/>
      <c r="P88" s="113"/>
      <c r="Q88" s="113"/>
      <c r="R88" s="113"/>
      <c r="S88" s="113"/>
      <c r="T88" s="113"/>
    </row>
    <row r="89" spans="4:20" ht="17.25">
      <c r="D89" s="113"/>
      <c r="E89" s="113"/>
      <c r="F89" s="113"/>
      <c r="G89" s="113"/>
      <c r="H89" s="113"/>
      <c r="I89" s="113"/>
      <c r="J89" s="113"/>
      <c r="K89" s="113"/>
      <c r="L89" s="113"/>
      <c r="M89" s="113"/>
      <c r="N89" s="113"/>
      <c r="O89" s="113"/>
      <c r="P89" s="113"/>
      <c r="Q89" s="113"/>
      <c r="R89" s="113"/>
      <c r="S89" s="113"/>
      <c r="T89" s="113"/>
    </row>
    <row r="90" spans="4:20" ht="17.25">
      <c r="D90" s="113"/>
      <c r="E90" s="113"/>
      <c r="F90" s="113"/>
      <c r="G90" s="113"/>
      <c r="H90" s="113"/>
      <c r="I90" s="113"/>
      <c r="J90" s="113"/>
      <c r="K90" s="113"/>
      <c r="L90" s="113"/>
      <c r="M90" s="113"/>
      <c r="N90" s="113"/>
      <c r="O90" s="113"/>
      <c r="P90" s="113"/>
      <c r="Q90" s="113"/>
      <c r="R90" s="113"/>
      <c r="S90" s="113"/>
      <c r="T90" s="113"/>
    </row>
    <row r="91" spans="4:20" ht="17.25">
      <c r="D91" s="113"/>
      <c r="E91" s="113"/>
      <c r="F91" s="113"/>
      <c r="G91" s="113"/>
      <c r="H91" s="113"/>
      <c r="I91" s="113"/>
      <c r="J91" s="113"/>
      <c r="K91" s="113"/>
      <c r="L91" s="113"/>
      <c r="M91" s="113"/>
      <c r="N91" s="113"/>
      <c r="O91" s="113"/>
      <c r="P91" s="113"/>
      <c r="Q91" s="113"/>
      <c r="R91" s="113"/>
      <c r="S91" s="113"/>
      <c r="T91" s="113"/>
    </row>
    <row r="92" spans="4:20" ht="17.25">
      <c r="D92" s="113"/>
      <c r="E92" s="113"/>
      <c r="F92" s="113"/>
      <c r="G92" s="113"/>
      <c r="H92" s="113"/>
      <c r="I92" s="113"/>
      <c r="J92" s="113"/>
      <c r="K92" s="113"/>
      <c r="L92" s="113"/>
      <c r="M92" s="113"/>
      <c r="N92" s="113"/>
      <c r="O92" s="113"/>
      <c r="P92" s="113"/>
      <c r="Q92" s="113"/>
      <c r="R92" s="113"/>
      <c r="S92" s="113"/>
      <c r="T92" s="113"/>
    </row>
  </sheetData>
  <sheetProtection/>
  <mergeCells count="15">
    <mergeCell ref="A62:D62"/>
    <mergeCell ref="A19:D19"/>
    <mergeCell ref="A63:D63"/>
    <mergeCell ref="E50:O50"/>
    <mergeCell ref="C3:D3"/>
    <mergeCell ref="C5:D5"/>
    <mergeCell ref="A13:B13"/>
    <mergeCell ref="A16:B16"/>
    <mergeCell ref="A18:D18"/>
    <mergeCell ref="E1:O1"/>
    <mergeCell ref="E2:O2"/>
    <mergeCell ref="E3:O3"/>
    <mergeCell ref="A21:B21"/>
    <mergeCell ref="A39:B39"/>
    <mergeCell ref="E4:O4"/>
  </mergeCells>
  <printOptions/>
  <pageMargins left="0.75" right="0.75" top="1" bottom="1" header="0.5" footer="0.5"/>
  <pageSetup fitToHeight="0" fitToWidth="1" horizontalDpi="600" verticalDpi="600" orientation="landscape" paperSize="5" scale="36" r:id="rId1"/>
  <rowBreaks count="1" manualBreakCount="1">
    <brk id="49" max="255" man="1"/>
  </rowBreaks>
</worksheet>
</file>

<file path=xl/worksheets/sheet6.xml><?xml version="1.0" encoding="utf-8"?>
<worksheet xmlns="http://schemas.openxmlformats.org/spreadsheetml/2006/main" xmlns:r="http://schemas.openxmlformats.org/officeDocument/2006/relationships">
  <sheetPr>
    <tabColor indexed="39"/>
  </sheetPr>
  <dimension ref="A1:AB91"/>
  <sheetViews>
    <sheetView zoomScale="75" zoomScaleNormal="75" zoomScalePageLayoutView="0" workbookViewId="0" topLeftCell="A73">
      <selection activeCell="F4" sqref="F4:P4"/>
    </sheetView>
  </sheetViews>
  <sheetFormatPr defaultColWidth="9.140625" defaultRowHeight="12.75"/>
  <cols>
    <col min="1" max="1" width="11.28125" style="84" customWidth="1"/>
    <col min="2" max="2" width="8.00390625" style="84" customWidth="1"/>
    <col min="3" max="3" width="11.7109375" style="84" customWidth="1"/>
    <col min="4" max="4" width="9.140625" style="84" customWidth="1"/>
    <col min="5" max="5" width="3.421875" style="84" customWidth="1"/>
    <col min="6" max="6" width="9.140625" style="84" customWidth="1"/>
    <col min="7" max="7" width="5.8515625" style="84" customWidth="1"/>
    <col min="8" max="8" width="14.421875" style="84" customWidth="1"/>
    <col min="9" max="9" width="12.7109375" style="84" customWidth="1"/>
    <col min="10" max="10" width="2.28125" style="84" customWidth="1"/>
    <col min="11" max="11" width="2.7109375" style="84" customWidth="1"/>
    <col min="12" max="12" width="11.28125" style="84" customWidth="1"/>
    <col min="13" max="13" width="11.421875" style="84" customWidth="1"/>
    <col min="14" max="14" width="5.7109375" style="84" customWidth="1"/>
    <col min="15" max="15" width="14.7109375" style="84" customWidth="1"/>
    <col min="16" max="16" width="17.421875" style="84" customWidth="1"/>
    <col min="17" max="17" width="9.140625" style="84" customWidth="1"/>
    <col min="18" max="18" width="20.00390625" style="84" customWidth="1"/>
    <col min="19" max="19" width="2.28125" style="84" customWidth="1"/>
    <col min="20" max="20" width="9.140625" style="84" customWidth="1"/>
    <col min="21" max="21" width="10.00390625" style="84" customWidth="1"/>
    <col min="22" max="23" width="9.140625" style="84" customWidth="1"/>
    <col min="24" max="24" width="3.28125" style="84" customWidth="1"/>
    <col min="25" max="25" width="8.140625" style="84" customWidth="1"/>
    <col min="26" max="16384" width="9.140625" style="84" customWidth="1"/>
  </cols>
  <sheetData>
    <row r="1" spans="6:16" ht="29.25" customHeight="1">
      <c r="F1" s="383" t="str">
        <f>DETAILS!$D$4</f>
        <v>SAMPLE TOWNHOMES ASSOCIATION</v>
      </c>
      <c r="G1" s="383"/>
      <c r="H1" s="383"/>
      <c r="I1" s="383"/>
      <c r="J1" s="383"/>
      <c r="K1" s="383"/>
      <c r="L1" s="383"/>
      <c r="M1" s="383"/>
      <c r="N1" s="383"/>
      <c r="O1" s="383"/>
      <c r="P1" s="383"/>
    </row>
    <row r="2" spans="1:26" ht="22.5">
      <c r="A2" s="89"/>
      <c r="B2" s="89"/>
      <c r="C2" s="89"/>
      <c r="D2" s="89"/>
      <c r="E2" s="89"/>
      <c r="F2" s="350" t="s">
        <v>75</v>
      </c>
      <c r="G2" s="350"/>
      <c r="H2" s="350"/>
      <c r="I2" s="350"/>
      <c r="J2" s="350"/>
      <c r="K2" s="350"/>
      <c r="L2" s="350"/>
      <c r="M2" s="350"/>
      <c r="N2" s="350"/>
      <c r="O2" s="350"/>
      <c r="P2" s="350"/>
      <c r="Q2" s="89"/>
      <c r="R2" s="89"/>
      <c r="S2" s="89"/>
      <c r="T2" s="89"/>
      <c r="U2" s="89"/>
      <c r="V2" s="89"/>
      <c r="W2" s="89"/>
      <c r="X2" s="89"/>
      <c r="Y2" s="89"/>
      <c r="Z2" s="89"/>
    </row>
    <row r="3" spans="1:26" ht="22.5">
      <c r="A3" s="89"/>
      <c r="B3" s="89"/>
      <c r="C3" s="89"/>
      <c r="D3" s="350" t="s">
        <v>119</v>
      </c>
      <c r="E3" s="350"/>
      <c r="F3" s="350"/>
      <c r="G3" s="350"/>
      <c r="H3" s="350"/>
      <c r="I3" s="350"/>
      <c r="J3" s="350"/>
      <c r="K3" s="350"/>
      <c r="L3" s="350"/>
      <c r="M3" s="350"/>
      <c r="N3" s="350"/>
      <c r="O3" s="350"/>
      <c r="P3" s="350"/>
      <c r="Q3" s="350"/>
      <c r="R3" s="89"/>
      <c r="S3" s="89"/>
      <c r="T3" s="89"/>
      <c r="U3" s="89"/>
      <c r="V3" s="89"/>
      <c r="W3" s="89"/>
      <c r="X3" s="89"/>
      <c r="Y3" s="89"/>
      <c r="Z3" s="89"/>
    </row>
    <row r="4" spans="1:26" ht="22.5">
      <c r="A4" s="89"/>
      <c r="B4" s="89"/>
      <c r="C4" s="89"/>
      <c r="D4" s="237"/>
      <c r="E4" s="237"/>
      <c r="F4" s="350" t="str">
        <f>DETAILS!$D$16</f>
        <v>PERIOD 2020 TO 2050</v>
      </c>
      <c r="G4" s="350"/>
      <c r="H4" s="350"/>
      <c r="I4" s="350"/>
      <c r="J4" s="350"/>
      <c r="K4" s="350"/>
      <c r="L4" s="350"/>
      <c r="M4" s="350"/>
      <c r="N4" s="350"/>
      <c r="O4" s="350"/>
      <c r="P4" s="350"/>
      <c r="Q4" s="237"/>
      <c r="R4" s="89"/>
      <c r="S4" s="89"/>
      <c r="T4" s="89"/>
      <c r="U4" s="89"/>
      <c r="V4" s="89"/>
      <c r="W4" s="89"/>
      <c r="X4" s="89"/>
      <c r="Y4" s="89"/>
      <c r="Z4" s="89"/>
    </row>
    <row r="5" spans="1:26" ht="22.5">
      <c r="A5" s="89"/>
      <c r="B5" s="89"/>
      <c r="C5" s="89"/>
      <c r="D5" s="89"/>
      <c r="E5" s="89"/>
      <c r="F5" s="350" t="s">
        <v>231</v>
      </c>
      <c r="G5" s="350"/>
      <c r="H5" s="350"/>
      <c r="I5" s="350"/>
      <c r="J5" s="350"/>
      <c r="K5" s="350"/>
      <c r="L5" s="350"/>
      <c r="M5" s="350"/>
      <c r="N5" s="350"/>
      <c r="O5" s="350"/>
      <c r="P5" s="350"/>
      <c r="Q5" s="89"/>
      <c r="R5" s="89"/>
      <c r="S5" s="89"/>
      <c r="T5" s="89"/>
      <c r="U5" s="89"/>
      <c r="V5" s="89"/>
      <c r="W5" s="89"/>
      <c r="X5" s="89"/>
      <c r="Y5" s="89"/>
      <c r="Z5" s="89"/>
    </row>
    <row r="6" spans="1:26" ht="21">
      <c r="A6" s="89"/>
      <c r="B6" s="89"/>
      <c r="C6" s="89"/>
      <c r="D6" s="89"/>
      <c r="E6" s="89"/>
      <c r="F6" s="99"/>
      <c r="G6" s="99"/>
      <c r="H6" s="99"/>
      <c r="I6" s="99"/>
      <c r="J6" s="99"/>
      <c r="K6" s="99"/>
      <c r="L6" s="99"/>
      <c r="M6" s="99"/>
      <c r="N6" s="99"/>
      <c r="O6" s="99"/>
      <c r="P6" s="99"/>
      <c r="Q6" s="89"/>
      <c r="R6" s="89"/>
      <c r="S6" s="89"/>
      <c r="T6" s="89"/>
      <c r="U6" s="89"/>
      <c r="V6" s="89"/>
      <c r="W6" s="89"/>
      <c r="X6" s="89"/>
      <c r="Y6" s="89"/>
      <c r="Z6" s="89"/>
    </row>
    <row r="7" spans="1:26" ht="20.25">
      <c r="A7" s="89"/>
      <c r="B7" s="89"/>
      <c r="C7" s="89"/>
      <c r="D7" s="89"/>
      <c r="E7" s="89"/>
      <c r="F7" s="89"/>
      <c r="G7" s="89"/>
      <c r="H7" s="89"/>
      <c r="I7" s="89"/>
      <c r="J7" s="89"/>
      <c r="K7" s="89"/>
      <c r="L7" s="89"/>
      <c r="M7" s="89"/>
      <c r="N7" s="89"/>
      <c r="O7" s="89"/>
      <c r="P7" s="89"/>
      <c r="Q7" s="89"/>
      <c r="R7" s="89"/>
      <c r="S7" s="89"/>
      <c r="T7" s="89"/>
      <c r="U7" s="89"/>
      <c r="V7" s="89"/>
      <c r="W7" s="89"/>
      <c r="X7" s="89"/>
      <c r="Y7" s="89"/>
      <c r="Z7" s="89"/>
    </row>
    <row r="8" spans="1:26" ht="21">
      <c r="A8" s="100" t="s">
        <v>111</v>
      </c>
      <c r="B8" s="100"/>
      <c r="C8" s="100"/>
      <c r="D8" s="100"/>
      <c r="E8" s="100"/>
      <c r="F8" s="100"/>
      <c r="G8" s="100"/>
      <c r="H8" s="100"/>
      <c r="I8" s="100"/>
      <c r="J8" s="100"/>
      <c r="K8" s="100"/>
      <c r="L8" s="100"/>
      <c r="M8" s="100"/>
      <c r="N8" s="100"/>
      <c r="O8" s="100"/>
      <c r="P8" s="100"/>
      <c r="Q8" s="100"/>
      <c r="R8" s="100"/>
      <c r="S8" s="100"/>
      <c r="T8" s="100"/>
      <c r="U8" s="89"/>
      <c r="V8" s="89"/>
      <c r="W8" s="89"/>
      <c r="X8" s="89"/>
      <c r="Y8" s="89"/>
      <c r="Z8" s="89"/>
    </row>
    <row r="9" spans="1:26" ht="20.25">
      <c r="A9" s="89"/>
      <c r="B9" s="89"/>
      <c r="C9" s="89"/>
      <c r="D9" s="89"/>
      <c r="E9" s="89"/>
      <c r="F9" s="89"/>
      <c r="G9" s="89"/>
      <c r="H9" s="89"/>
      <c r="I9" s="89"/>
      <c r="J9" s="89"/>
      <c r="K9" s="89"/>
      <c r="L9" s="89"/>
      <c r="M9" s="89"/>
      <c r="N9" s="89"/>
      <c r="O9" s="89"/>
      <c r="P9" s="89"/>
      <c r="Q9" s="89"/>
      <c r="R9" s="89"/>
      <c r="S9" s="89"/>
      <c r="T9" s="89"/>
      <c r="U9" s="89"/>
      <c r="V9" s="89"/>
      <c r="W9" s="89"/>
      <c r="X9" s="89"/>
      <c r="Y9" s="89"/>
      <c r="Z9" s="89"/>
    </row>
    <row r="10" spans="1:26" ht="22.5">
      <c r="A10" s="89"/>
      <c r="B10" s="89"/>
      <c r="C10" s="89"/>
      <c r="D10" s="89"/>
      <c r="E10" s="89"/>
      <c r="F10" s="356" t="s">
        <v>76</v>
      </c>
      <c r="G10" s="356"/>
      <c r="H10" s="356"/>
      <c r="I10" s="356"/>
      <c r="J10" s="356"/>
      <c r="K10" s="356"/>
      <c r="L10" s="356"/>
      <c r="M10" s="356"/>
      <c r="N10" s="356"/>
      <c r="O10" s="356"/>
      <c r="P10" s="356"/>
      <c r="Q10" s="89"/>
      <c r="R10" s="89"/>
      <c r="S10" s="89"/>
      <c r="T10" s="89"/>
      <c r="U10" s="89"/>
      <c r="V10" s="89"/>
      <c r="W10" s="89"/>
      <c r="X10" s="89"/>
      <c r="Y10" s="89"/>
      <c r="Z10" s="89"/>
    </row>
    <row r="11" spans="1:26" ht="21">
      <c r="A11" s="89"/>
      <c r="B11" s="89"/>
      <c r="C11" s="89"/>
      <c r="D11" s="89"/>
      <c r="E11" s="89"/>
      <c r="F11" s="99"/>
      <c r="G11" s="99"/>
      <c r="H11" s="99"/>
      <c r="I11" s="99"/>
      <c r="J11" s="99"/>
      <c r="K11" s="99"/>
      <c r="L11" s="99"/>
      <c r="M11" s="99"/>
      <c r="N11" s="99"/>
      <c r="O11" s="99"/>
      <c r="P11" s="99"/>
      <c r="Q11" s="89"/>
      <c r="R11" s="89"/>
      <c r="S11" s="89"/>
      <c r="T11" s="89"/>
      <c r="U11" s="89"/>
      <c r="V11" s="89"/>
      <c r="W11" s="89"/>
      <c r="X11" s="89"/>
      <c r="Y11" s="89"/>
      <c r="Z11" s="89"/>
    </row>
    <row r="12" spans="1:26" ht="20.2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row>
    <row r="13" spans="1:26" ht="18.75" customHeight="1" thickBot="1">
      <c r="A13" s="355" t="s">
        <v>77</v>
      </c>
      <c r="B13" s="355"/>
      <c r="C13" s="355"/>
      <c r="D13" s="355"/>
      <c r="E13" s="355"/>
      <c r="F13" s="355"/>
      <c r="G13" s="355"/>
      <c r="H13" s="355"/>
      <c r="I13" s="355"/>
      <c r="J13" s="355"/>
      <c r="K13" s="357">
        <v>320</v>
      </c>
      <c r="L13" s="357"/>
      <c r="M13" s="357"/>
      <c r="N13" s="85" t="s">
        <v>78</v>
      </c>
      <c r="O13" s="101" t="s">
        <v>272</v>
      </c>
      <c r="P13" s="90" t="s">
        <v>79</v>
      </c>
      <c r="Q13" s="85" t="s">
        <v>80</v>
      </c>
      <c r="R13" s="85"/>
      <c r="S13" s="89"/>
      <c r="T13" s="89"/>
      <c r="U13" s="89"/>
      <c r="V13" s="89"/>
      <c r="W13" s="89"/>
      <c r="X13" s="89"/>
      <c r="Y13" s="89"/>
      <c r="Z13" s="89"/>
    </row>
    <row r="14" spans="1:26" ht="28.5" customHeight="1">
      <c r="A14" s="355" t="s">
        <v>120</v>
      </c>
      <c r="B14" s="355"/>
      <c r="C14" s="355"/>
      <c r="D14" s="355"/>
      <c r="E14" s="355"/>
      <c r="F14" s="355"/>
      <c r="G14" s="355"/>
      <c r="H14" s="355"/>
      <c r="I14" s="355"/>
      <c r="J14" s="355"/>
      <c r="K14" s="355"/>
      <c r="L14" s="355"/>
      <c r="M14" s="355"/>
      <c r="N14" s="355"/>
      <c r="O14" s="355"/>
      <c r="P14" s="355"/>
      <c r="Q14" s="355"/>
      <c r="R14" s="355"/>
      <c r="S14" s="355"/>
      <c r="T14" s="355"/>
      <c r="U14" s="355"/>
      <c r="V14" s="382"/>
      <c r="W14" s="382"/>
      <c r="X14" s="85"/>
      <c r="Y14" s="85"/>
      <c r="Z14" s="89"/>
    </row>
    <row r="15" spans="1:26" ht="18.75" customHeight="1">
      <c r="A15" s="364" t="s">
        <v>81</v>
      </c>
      <c r="B15" s="364"/>
      <c r="C15" s="364"/>
      <c r="D15" s="364"/>
      <c r="E15" s="364"/>
      <c r="F15" s="364"/>
      <c r="G15" s="364"/>
      <c r="H15" s="364"/>
      <c r="I15" s="364"/>
      <c r="J15" s="364"/>
      <c r="K15" s="364"/>
      <c r="L15" s="364"/>
      <c r="M15" s="364"/>
      <c r="N15" s="364"/>
      <c r="O15" s="364"/>
      <c r="P15" s="86"/>
      <c r="Q15" s="364"/>
      <c r="R15" s="364"/>
      <c r="S15" s="364"/>
      <c r="T15" s="364"/>
      <c r="U15" s="364"/>
      <c r="V15" s="89"/>
      <c r="W15" s="89"/>
      <c r="X15" s="89"/>
      <c r="Y15" s="89"/>
      <c r="Z15" s="89"/>
    </row>
    <row r="16" spans="1:26" ht="20.25">
      <c r="A16" s="89"/>
      <c r="B16" s="89"/>
      <c r="C16" s="89"/>
      <c r="D16" s="89"/>
      <c r="E16" s="89"/>
      <c r="F16" s="89"/>
      <c r="G16" s="89"/>
      <c r="H16" s="89"/>
      <c r="I16" s="89"/>
      <c r="J16" s="89"/>
      <c r="K16" s="89"/>
      <c r="L16" s="89"/>
      <c r="M16" s="89"/>
      <c r="N16" s="89"/>
      <c r="O16" s="89"/>
      <c r="P16" s="89"/>
      <c r="Q16" s="89"/>
      <c r="R16" s="89"/>
      <c r="S16" s="89"/>
      <c r="T16" s="89"/>
      <c r="U16" s="89"/>
      <c r="V16" s="89"/>
      <c r="W16" s="89"/>
      <c r="X16" s="89"/>
      <c r="Y16" s="89"/>
      <c r="Z16" s="89"/>
    </row>
    <row r="17" spans="1:26" ht="18.75" customHeight="1">
      <c r="A17" s="364" t="s">
        <v>112</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row>
    <row r="18" spans="1:26" ht="16.5" customHeight="1">
      <c r="A18" s="364" t="s">
        <v>82</v>
      </c>
      <c r="B18" s="364"/>
      <c r="C18" s="364"/>
      <c r="D18" s="364"/>
      <c r="E18" s="364"/>
      <c r="F18" s="364"/>
      <c r="G18" s="364"/>
      <c r="H18" s="364"/>
      <c r="I18" s="364"/>
      <c r="J18" s="364"/>
      <c r="K18" s="364"/>
      <c r="L18" s="364"/>
      <c r="M18" s="364"/>
      <c r="N18" s="364"/>
      <c r="O18" s="364"/>
      <c r="P18" s="364"/>
      <c r="Q18" s="364"/>
      <c r="R18" s="364"/>
      <c r="S18" s="364"/>
      <c r="T18" s="364"/>
      <c r="U18" s="364"/>
      <c r="V18" s="89"/>
      <c r="W18" s="89"/>
      <c r="X18" s="89"/>
      <c r="Y18" s="89"/>
      <c r="Z18" s="89"/>
    </row>
    <row r="19" spans="1:26" ht="20.25">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row>
    <row r="20" spans="1:26" ht="21" thickBot="1">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row>
    <row r="21" spans="1:26" ht="20.25">
      <c r="A21" s="89"/>
      <c r="B21" s="89"/>
      <c r="C21" s="365" t="s">
        <v>83</v>
      </c>
      <c r="D21" s="366"/>
      <c r="E21" s="366"/>
      <c r="F21" s="366"/>
      <c r="G21" s="366"/>
      <c r="H21" s="367"/>
      <c r="I21" s="91"/>
      <c r="J21" s="89"/>
      <c r="K21" s="365" t="s">
        <v>86</v>
      </c>
      <c r="L21" s="366"/>
      <c r="M21" s="366"/>
      <c r="N21" s="366"/>
      <c r="O21" s="367"/>
      <c r="P21" s="89"/>
      <c r="R21" s="179" t="s">
        <v>122</v>
      </c>
      <c r="S21" s="180"/>
      <c r="T21" s="180"/>
      <c r="U21" s="181"/>
      <c r="V21" s="89"/>
      <c r="W21" s="89"/>
      <c r="X21" s="89"/>
      <c r="Y21" s="89"/>
      <c r="Z21" s="89"/>
    </row>
    <row r="22" spans="1:26" ht="20.25">
      <c r="A22" s="89"/>
      <c r="B22" s="89"/>
      <c r="C22" s="371" t="s">
        <v>84</v>
      </c>
      <c r="D22" s="372"/>
      <c r="E22" s="372"/>
      <c r="F22" s="372"/>
      <c r="G22" s="372"/>
      <c r="H22" s="373"/>
      <c r="I22" s="91"/>
      <c r="J22" s="89"/>
      <c r="K22" s="371" t="s">
        <v>87</v>
      </c>
      <c r="L22" s="372"/>
      <c r="M22" s="372"/>
      <c r="N22" s="372"/>
      <c r="O22" s="373"/>
      <c r="P22" s="89"/>
      <c r="Q22" s="86"/>
      <c r="R22" s="182"/>
      <c r="S22" s="86"/>
      <c r="T22" s="86"/>
      <c r="U22" s="183"/>
      <c r="V22" s="89"/>
      <c r="W22" s="89"/>
      <c r="X22" s="89"/>
      <c r="Y22" s="89"/>
      <c r="Z22" s="89"/>
    </row>
    <row r="23" spans="1:26" ht="20.25">
      <c r="A23" s="89"/>
      <c r="B23" s="89"/>
      <c r="C23" s="371" t="s">
        <v>85</v>
      </c>
      <c r="D23" s="372"/>
      <c r="E23" s="372"/>
      <c r="F23" s="372"/>
      <c r="G23" s="372"/>
      <c r="H23" s="373"/>
      <c r="I23" s="91"/>
      <c r="J23" s="89"/>
      <c r="K23" s="371" t="s">
        <v>88</v>
      </c>
      <c r="L23" s="372"/>
      <c r="M23" s="372"/>
      <c r="N23" s="372"/>
      <c r="O23" s="373"/>
      <c r="P23" s="89"/>
      <c r="Q23" s="86"/>
      <c r="R23" s="182"/>
      <c r="S23" s="86"/>
      <c r="T23" s="86"/>
      <c r="U23" s="183"/>
      <c r="V23" s="89"/>
      <c r="W23" s="89"/>
      <c r="X23" s="89"/>
      <c r="Y23" s="89"/>
      <c r="Z23" s="89"/>
    </row>
    <row r="24" spans="1:26" ht="20.25">
      <c r="A24" s="89"/>
      <c r="B24" s="89"/>
      <c r="C24" s="371"/>
      <c r="D24" s="372"/>
      <c r="E24" s="372"/>
      <c r="F24" s="372"/>
      <c r="G24" s="372"/>
      <c r="H24" s="373"/>
      <c r="I24" s="91"/>
      <c r="J24" s="89"/>
      <c r="K24" s="371" t="s">
        <v>89</v>
      </c>
      <c r="L24" s="372"/>
      <c r="M24" s="372"/>
      <c r="N24" s="372"/>
      <c r="O24" s="373"/>
      <c r="P24" s="89"/>
      <c r="Q24" s="86"/>
      <c r="R24" s="182"/>
      <c r="S24" s="86"/>
      <c r="T24" s="86"/>
      <c r="U24" s="183"/>
      <c r="V24" s="89"/>
      <c r="W24" s="89"/>
      <c r="X24" s="89"/>
      <c r="Y24" s="89"/>
      <c r="Z24" s="89"/>
    </row>
    <row r="25" spans="1:26" ht="21" thickBot="1">
      <c r="A25" s="89"/>
      <c r="B25" s="89"/>
      <c r="C25" s="361"/>
      <c r="D25" s="362"/>
      <c r="E25" s="362"/>
      <c r="F25" s="362"/>
      <c r="G25" s="362"/>
      <c r="H25" s="363"/>
      <c r="I25" s="91"/>
      <c r="J25" s="89"/>
      <c r="K25" s="361" t="s">
        <v>90</v>
      </c>
      <c r="L25" s="362"/>
      <c r="M25" s="362"/>
      <c r="N25" s="362"/>
      <c r="O25" s="363"/>
      <c r="P25" s="89"/>
      <c r="Q25" s="86"/>
      <c r="R25" s="184"/>
      <c r="S25" s="185"/>
      <c r="T25" s="185"/>
      <c r="U25" s="186"/>
      <c r="V25" s="89"/>
      <c r="W25" s="89"/>
      <c r="X25" s="89"/>
      <c r="Y25" s="89"/>
      <c r="Z25" s="89"/>
    </row>
    <row r="26" spans="1:26" ht="21" thickBot="1">
      <c r="A26" s="89"/>
      <c r="B26" s="89"/>
      <c r="C26" s="352"/>
      <c r="D26" s="353"/>
      <c r="E26" s="353"/>
      <c r="F26" s="353"/>
      <c r="G26" s="353"/>
      <c r="H26" s="354"/>
      <c r="I26" s="91"/>
      <c r="J26" s="89"/>
      <c r="K26" s="352"/>
      <c r="L26" s="353"/>
      <c r="M26" s="353"/>
      <c r="N26" s="353"/>
      <c r="O26" s="354"/>
      <c r="P26" s="89"/>
      <c r="Q26" s="86"/>
      <c r="R26" s="187"/>
      <c r="S26" s="188"/>
      <c r="T26" s="188"/>
      <c r="U26" s="189"/>
      <c r="V26" s="89"/>
      <c r="W26" s="89"/>
      <c r="X26" s="89"/>
      <c r="Y26" s="89"/>
      <c r="Z26" s="89"/>
    </row>
    <row r="27" spans="1:26" ht="21" thickBot="1">
      <c r="A27" s="89"/>
      <c r="B27" s="89"/>
      <c r="C27" s="352"/>
      <c r="D27" s="353"/>
      <c r="E27" s="353"/>
      <c r="F27" s="353"/>
      <c r="G27" s="353"/>
      <c r="H27" s="354"/>
      <c r="I27" s="91"/>
      <c r="J27" s="89"/>
      <c r="K27" s="352"/>
      <c r="L27" s="353"/>
      <c r="M27" s="353"/>
      <c r="N27" s="353"/>
      <c r="O27" s="354"/>
      <c r="P27" s="89"/>
      <c r="Q27" s="86"/>
      <c r="R27" s="187"/>
      <c r="S27" s="188"/>
      <c r="T27" s="188"/>
      <c r="U27" s="189"/>
      <c r="V27" s="89"/>
      <c r="W27" s="89"/>
      <c r="X27" s="89"/>
      <c r="Y27" s="89"/>
      <c r="Z27" s="89"/>
    </row>
    <row r="28" spans="1:26" ht="21" thickBot="1">
      <c r="A28" s="89"/>
      <c r="B28" s="89"/>
      <c r="C28" s="352"/>
      <c r="D28" s="353"/>
      <c r="E28" s="353"/>
      <c r="F28" s="353"/>
      <c r="G28" s="353"/>
      <c r="H28" s="354"/>
      <c r="I28" s="91"/>
      <c r="J28" s="89"/>
      <c r="K28" s="352"/>
      <c r="L28" s="353"/>
      <c r="M28" s="353"/>
      <c r="N28" s="353"/>
      <c r="O28" s="354"/>
      <c r="P28" s="89"/>
      <c r="Q28" s="86"/>
      <c r="R28" s="187"/>
      <c r="S28" s="188"/>
      <c r="T28" s="188"/>
      <c r="U28" s="189"/>
      <c r="V28" s="89"/>
      <c r="W28" s="89"/>
      <c r="X28" s="89"/>
      <c r="Y28" s="89"/>
      <c r="Z28" s="89"/>
    </row>
    <row r="29" spans="1:26" ht="21" thickBot="1">
      <c r="A29" s="89"/>
      <c r="B29" s="89"/>
      <c r="C29" s="352"/>
      <c r="D29" s="353"/>
      <c r="E29" s="353"/>
      <c r="F29" s="353"/>
      <c r="G29" s="353"/>
      <c r="H29" s="354"/>
      <c r="I29" s="102"/>
      <c r="J29" s="89"/>
      <c r="K29" s="368" t="s">
        <v>121</v>
      </c>
      <c r="L29" s="369"/>
      <c r="M29" s="369"/>
      <c r="N29" s="369"/>
      <c r="O29" s="370"/>
      <c r="P29" s="89"/>
      <c r="Q29" s="86"/>
      <c r="R29" s="187"/>
      <c r="S29" s="188"/>
      <c r="T29" s="188"/>
      <c r="U29" s="189"/>
      <c r="V29" s="89"/>
      <c r="W29" s="89"/>
      <c r="X29" s="89"/>
      <c r="Y29" s="89"/>
      <c r="Z29" s="89"/>
    </row>
    <row r="30" spans="1:26" ht="20.25">
      <c r="A30" s="89"/>
      <c r="B30" s="89"/>
      <c r="C30" s="91"/>
      <c r="D30" s="91"/>
      <c r="E30" s="89"/>
      <c r="F30" s="102"/>
      <c r="G30" s="102"/>
      <c r="H30" s="102"/>
      <c r="I30" s="102"/>
      <c r="J30" s="89"/>
      <c r="K30" s="89"/>
      <c r="L30" s="89"/>
      <c r="M30" s="89"/>
      <c r="N30" s="89"/>
      <c r="O30" s="89"/>
      <c r="P30" s="89"/>
      <c r="Q30" s="89"/>
      <c r="R30" s="89"/>
      <c r="S30" s="89"/>
      <c r="T30" s="89"/>
      <c r="U30" s="89"/>
      <c r="V30" s="89"/>
      <c r="W30" s="89"/>
      <c r="X30" s="89"/>
      <c r="Y30" s="89"/>
      <c r="Z30" s="89"/>
    </row>
    <row r="31" spans="1:26" ht="20.25">
      <c r="A31" s="89"/>
      <c r="B31" s="89"/>
      <c r="C31" s="89"/>
      <c r="D31" s="89"/>
      <c r="E31" s="89"/>
      <c r="F31" s="89"/>
      <c r="G31" s="89"/>
      <c r="H31" s="89"/>
      <c r="I31" s="89"/>
      <c r="J31" s="89"/>
      <c r="K31" s="89"/>
      <c r="L31" s="89"/>
      <c r="M31" s="89"/>
      <c r="N31" s="89"/>
      <c r="O31" s="89"/>
      <c r="P31" s="89"/>
      <c r="Q31" s="89"/>
      <c r="R31" s="89"/>
      <c r="S31" s="89"/>
      <c r="T31" s="89"/>
      <c r="U31" s="89"/>
      <c r="V31" s="89"/>
      <c r="W31" s="89"/>
      <c r="X31" s="89"/>
      <c r="Y31" s="103"/>
      <c r="Z31" s="103"/>
    </row>
    <row r="32" spans="1:26" ht="18" customHeight="1">
      <c r="A32" s="85" t="s">
        <v>91</v>
      </c>
      <c r="B32" s="85"/>
      <c r="C32" s="85"/>
      <c r="D32" s="85"/>
      <c r="E32" s="85"/>
      <c r="F32" s="85"/>
      <c r="G32" s="85"/>
      <c r="H32" s="85"/>
      <c r="I32" s="85"/>
      <c r="J32" s="85"/>
      <c r="K32" s="85"/>
      <c r="L32" s="85"/>
      <c r="M32" s="85"/>
      <c r="N32" s="85"/>
      <c r="O32" s="85"/>
      <c r="P32" s="85"/>
      <c r="Q32" s="85"/>
      <c r="R32" s="85"/>
      <c r="S32" s="85"/>
      <c r="T32" s="85"/>
      <c r="U32" s="86"/>
      <c r="V32" s="86"/>
      <c r="W32" s="88"/>
      <c r="X32" s="88"/>
      <c r="Y32" s="372"/>
      <c r="Z32" s="372"/>
    </row>
    <row r="33" spans="1:26" ht="21" customHeight="1">
      <c r="A33" s="88" t="s">
        <v>92</v>
      </c>
      <c r="B33" s="88"/>
      <c r="C33" s="88"/>
      <c r="D33" s="88"/>
      <c r="E33" s="88"/>
      <c r="F33" s="88"/>
      <c r="G33" s="88"/>
      <c r="H33" s="88"/>
      <c r="I33" s="88"/>
      <c r="J33" s="88"/>
      <c r="K33" s="88"/>
      <c r="L33" s="88"/>
      <c r="M33" s="88"/>
      <c r="N33" s="88"/>
      <c r="O33" s="88"/>
      <c r="P33" s="88"/>
      <c r="Q33" s="88"/>
      <c r="R33" s="88"/>
      <c r="S33" s="88"/>
      <c r="T33" s="88"/>
      <c r="U33" s="88"/>
      <c r="V33" s="89"/>
      <c r="W33" s="89"/>
      <c r="X33" s="89"/>
      <c r="Y33" s="103"/>
      <c r="Z33" s="103"/>
    </row>
    <row r="34" spans="1:26" ht="12.75" customHeight="1">
      <c r="A34" s="88"/>
      <c r="B34" s="88"/>
      <c r="C34" s="88"/>
      <c r="D34" s="88"/>
      <c r="E34" s="88"/>
      <c r="F34" s="88"/>
      <c r="G34" s="88"/>
      <c r="H34" s="88"/>
      <c r="I34" s="88"/>
      <c r="J34" s="88"/>
      <c r="K34" s="88"/>
      <c r="L34" s="88"/>
      <c r="M34" s="88"/>
      <c r="N34" s="88"/>
      <c r="O34" s="88"/>
      <c r="P34" s="88"/>
      <c r="Q34" s="88"/>
      <c r="R34" s="88"/>
      <c r="S34" s="88"/>
      <c r="T34" s="88"/>
      <c r="U34" s="88"/>
      <c r="V34" s="89"/>
      <c r="W34" s="89"/>
      <c r="X34" s="89"/>
      <c r="Y34" s="89"/>
      <c r="Z34" s="89"/>
    </row>
    <row r="35" spans="1:28" ht="18.75" customHeight="1">
      <c r="A35" s="364" t="s">
        <v>113</v>
      </c>
      <c r="B35" s="364"/>
      <c r="C35" s="364"/>
      <c r="D35" s="364"/>
      <c r="E35" s="364"/>
      <c r="F35" s="364"/>
      <c r="G35" s="364"/>
      <c r="H35" s="364"/>
      <c r="I35" s="364"/>
      <c r="J35" s="364"/>
      <c r="K35" s="364"/>
      <c r="L35" s="364"/>
      <c r="M35" s="364"/>
      <c r="N35" s="364"/>
      <c r="O35" s="364"/>
      <c r="P35" s="364"/>
      <c r="Q35" s="364"/>
      <c r="R35" s="364"/>
      <c r="S35" s="364"/>
      <c r="T35" s="364"/>
      <c r="U35" s="364"/>
      <c r="V35" s="364"/>
      <c r="W35" s="364"/>
      <c r="X35" s="364"/>
      <c r="Y35" s="364"/>
      <c r="Z35" s="364"/>
      <c r="AA35" s="85"/>
      <c r="AB35" s="85"/>
    </row>
    <row r="36" spans="1:26" ht="23.25" customHeight="1">
      <c r="A36" s="364" t="s">
        <v>93</v>
      </c>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row>
    <row r="37" spans="1:26" ht="18.75" customHeight="1">
      <c r="A37" s="85"/>
      <c r="B37" s="85"/>
      <c r="C37" s="85"/>
      <c r="D37" s="85"/>
      <c r="E37" s="85"/>
      <c r="F37" s="85"/>
      <c r="G37" s="85"/>
      <c r="H37" s="85"/>
      <c r="I37" s="85"/>
      <c r="J37" s="85"/>
      <c r="K37" s="85"/>
      <c r="L37" s="85"/>
      <c r="M37" s="85"/>
      <c r="N37" s="85"/>
      <c r="O37" s="85"/>
      <c r="P37" s="85"/>
      <c r="Q37" s="85"/>
      <c r="R37" s="85"/>
      <c r="S37" s="85"/>
      <c r="T37" s="85"/>
      <c r="U37" s="85"/>
      <c r="V37" s="89"/>
      <c r="W37" s="89"/>
      <c r="X37" s="89"/>
      <c r="Y37" s="89"/>
      <c r="Z37" s="89"/>
    </row>
    <row r="38" spans="1:26" ht="21" thickBot="1">
      <c r="A38" s="88"/>
      <c r="B38" s="88"/>
      <c r="C38" s="99" t="s">
        <v>116</v>
      </c>
      <c r="D38" s="235" t="s">
        <v>273</v>
      </c>
      <c r="E38" s="88"/>
      <c r="F38" s="99" t="s">
        <v>117</v>
      </c>
      <c r="G38" s="99"/>
      <c r="H38" s="87"/>
      <c r="I38" s="91"/>
      <c r="J38" s="88"/>
      <c r="K38" s="88"/>
      <c r="L38" s="88"/>
      <c r="M38" s="88"/>
      <c r="N38" s="88"/>
      <c r="O38" s="88"/>
      <c r="P38" s="88"/>
      <c r="Q38" s="88"/>
      <c r="R38" s="88"/>
      <c r="S38" s="88"/>
      <c r="T38" s="88"/>
      <c r="U38" s="88"/>
      <c r="V38" s="89"/>
      <c r="W38" s="89"/>
      <c r="X38" s="89"/>
      <c r="Y38" s="89"/>
      <c r="Z38" s="89"/>
    </row>
    <row r="39" spans="1:26" ht="2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row>
    <row r="40" spans="1:26" ht="2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row>
    <row r="41" spans="1:26" ht="20.25" customHeight="1">
      <c r="A41" s="364" t="s">
        <v>94</v>
      </c>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row>
    <row r="42" spans="1:26" ht="16.5" customHeight="1">
      <c r="A42" s="364" t="s">
        <v>95</v>
      </c>
      <c r="B42" s="364"/>
      <c r="C42" s="364"/>
      <c r="D42" s="364"/>
      <c r="E42" s="364"/>
      <c r="F42" s="364"/>
      <c r="G42" s="364"/>
      <c r="H42" s="364"/>
      <c r="I42" s="364"/>
      <c r="J42" s="364"/>
      <c r="K42" s="364"/>
      <c r="L42" s="364"/>
      <c r="M42" s="364"/>
      <c r="N42" s="364"/>
      <c r="O42" s="364"/>
      <c r="P42" s="364"/>
      <c r="Q42" s="364"/>
      <c r="R42" s="364"/>
      <c r="S42" s="364"/>
      <c r="T42" s="364"/>
      <c r="U42" s="364"/>
      <c r="V42" s="89"/>
      <c r="W42" s="89"/>
      <c r="X42" s="89"/>
      <c r="Y42" s="89"/>
      <c r="Z42" s="89"/>
    </row>
    <row r="43" spans="1:26" ht="16.5" customHeight="1">
      <c r="A43" s="88"/>
      <c r="B43" s="88"/>
      <c r="C43" s="88"/>
      <c r="D43" s="88"/>
      <c r="E43" s="88"/>
      <c r="F43" s="88"/>
      <c r="G43" s="88"/>
      <c r="H43" s="88"/>
      <c r="I43" s="88"/>
      <c r="J43" s="88"/>
      <c r="K43" s="88"/>
      <c r="L43" s="88"/>
      <c r="M43" s="88"/>
      <c r="N43" s="88"/>
      <c r="O43" s="88"/>
      <c r="P43" s="88"/>
      <c r="Q43" s="88"/>
      <c r="R43" s="88"/>
      <c r="S43" s="88"/>
      <c r="T43" s="88"/>
      <c r="U43" s="88"/>
      <c r="V43" s="89"/>
      <c r="W43" s="89"/>
      <c r="X43" s="89"/>
      <c r="Y43" s="89"/>
      <c r="Z43" s="89"/>
    </row>
    <row r="44" spans="1:26" ht="15" customHeight="1">
      <c r="A44" s="88"/>
      <c r="B44" s="88"/>
      <c r="C44" s="88"/>
      <c r="D44" s="88"/>
      <c r="E44" s="88"/>
      <c r="F44" s="88"/>
      <c r="G44" s="88"/>
      <c r="H44" s="88"/>
      <c r="I44" s="88"/>
      <c r="J44" s="88"/>
      <c r="K44" s="88"/>
      <c r="L44" s="88"/>
      <c r="M44" s="88"/>
      <c r="N44" s="88"/>
      <c r="O44" s="88"/>
      <c r="P44" s="88"/>
      <c r="Q44" s="88"/>
      <c r="R44" s="88"/>
      <c r="S44" s="88"/>
      <c r="T44" s="88"/>
      <c r="U44" s="88"/>
      <c r="V44" s="89"/>
      <c r="W44" s="89"/>
      <c r="X44" s="89"/>
      <c r="Y44" s="89"/>
      <c r="Z44" s="89"/>
    </row>
    <row r="45" spans="1:26" ht="11.25" customHeight="1" thickBo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row>
    <row r="46" spans="1:26" ht="20.25">
      <c r="A46" s="89"/>
      <c r="B46" s="89"/>
      <c r="C46" s="365" t="s">
        <v>126</v>
      </c>
      <c r="D46" s="366"/>
      <c r="E46" s="366"/>
      <c r="F46" s="366"/>
      <c r="G46" s="366"/>
      <c r="H46" s="367"/>
      <c r="I46" s="91"/>
      <c r="J46" s="89"/>
      <c r="K46" s="89"/>
      <c r="L46" s="89"/>
      <c r="M46" s="365" t="s">
        <v>123</v>
      </c>
      <c r="N46" s="366"/>
      <c r="O46" s="366"/>
      <c r="P46" s="366"/>
      <c r="Q46" s="367"/>
      <c r="R46" s="89"/>
      <c r="S46" s="89"/>
      <c r="T46" s="89"/>
      <c r="U46" s="89"/>
      <c r="V46" s="89"/>
      <c r="W46" s="89"/>
      <c r="X46" s="89"/>
      <c r="Y46" s="89"/>
      <c r="Z46" s="89"/>
    </row>
    <row r="47" spans="1:26" ht="20.25">
      <c r="A47" s="89"/>
      <c r="B47" s="89"/>
      <c r="C47" s="358" t="s">
        <v>127</v>
      </c>
      <c r="D47" s="359"/>
      <c r="E47" s="359"/>
      <c r="F47" s="359"/>
      <c r="G47" s="359"/>
      <c r="H47" s="360"/>
      <c r="I47" s="91"/>
      <c r="J47" s="89"/>
      <c r="K47" s="89"/>
      <c r="L47" s="89"/>
      <c r="M47" s="371" t="s">
        <v>124</v>
      </c>
      <c r="N47" s="372"/>
      <c r="O47" s="372"/>
      <c r="P47" s="372"/>
      <c r="Q47" s="373"/>
      <c r="R47" s="89"/>
      <c r="S47" s="89"/>
      <c r="T47" s="89"/>
      <c r="U47" s="89"/>
      <c r="V47" s="89"/>
      <c r="W47" s="89"/>
      <c r="X47" s="89"/>
      <c r="Y47" s="89"/>
      <c r="Z47" s="89"/>
    </row>
    <row r="48" spans="1:26" ht="20.25">
      <c r="A48" s="89"/>
      <c r="B48" s="89"/>
      <c r="C48" s="358"/>
      <c r="D48" s="359"/>
      <c r="E48" s="359"/>
      <c r="F48" s="359"/>
      <c r="G48" s="359"/>
      <c r="H48" s="360"/>
      <c r="I48" s="91"/>
      <c r="J48" s="89"/>
      <c r="K48" s="89"/>
      <c r="L48" s="89"/>
      <c r="M48" s="371" t="s">
        <v>125</v>
      </c>
      <c r="N48" s="372"/>
      <c r="O48" s="372"/>
      <c r="P48" s="372"/>
      <c r="Q48" s="373"/>
      <c r="R48" s="89"/>
      <c r="S48" s="89"/>
      <c r="T48" s="89"/>
      <c r="U48" s="89"/>
      <c r="V48" s="89"/>
      <c r="W48" s="89"/>
      <c r="X48" s="89"/>
      <c r="Y48" s="89"/>
      <c r="Z48" s="89"/>
    </row>
    <row r="49" spans="1:26" ht="20.25">
      <c r="A49" s="89"/>
      <c r="B49" s="89"/>
      <c r="C49" s="358"/>
      <c r="D49" s="359"/>
      <c r="E49" s="359"/>
      <c r="F49" s="359"/>
      <c r="G49" s="359"/>
      <c r="H49" s="360"/>
      <c r="I49" s="91"/>
      <c r="J49" s="89"/>
      <c r="K49" s="89"/>
      <c r="L49" s="89"/>
      <c r="M49" s="371"/>
      <c r="N49" s="372"/>
      <c r="O49" s="372"/>
      <c r="P49" s="372"/>
      <c r="Q49" s="373"/>
      <c r="R49" s="89"/>
      <c r="S49" s="89"/>
      <c r="T49" s="89"/>
      <c r="U49" s="89"/>
      <c r="V49" s="89"/>
      <c r="W49" s="89"/>
      <c r="X49" s="89"/>
      <c r="Y49" s="89"/>
      <c r="Z49" s="89"/>
    </row>
    <row r="50" spans="1:26" ht="21" thickBot="1">
      <c r="A50" s="89"/>
      <c r="B50" s="89"/>
      <c r="C50" s="361"/>
      <c r="D50" s="362"/>
      <c r="E50" s="362"/>
      <c r="F50" s="362"/>
      <c r="G50" s="362"/>
      <c r="H50" s="363"/>
      <c r="I50" s="91"/>
      <c r="J50" s="89"/>
      <c r="K50" s="89"/>
      <c r="L50" s="89"/>
      <c r="M50" s="361"/>
      <c r="N50" s="362"/>
      <c r="O50" s="362"/>
      <c r="P50" s="362"/>
      <c r="Q50" s="363"/>
      <c r="R50" s="89"/>
      <c r="S50" s="89"/>
      <c r="T50" s="89"/>
      <c r="U50" s="89"/>
      <c r="V50" s="89"/>
      <c r="W50" s="89"/>
      <c r="X50" s="89"/>
      <c r="Y50" s="89"/>
      <c r="Z50" s="89"/>
    </row>
    <row r="51" spans="1:26" ht="21" thickBot="1">
      <c r="A51" s="89"/>
      <c r="B51" s="89"/>
      <c r="C51" s="352"/>
      <c r="D51" s="353"/>
      <c r="E51" s="353"/>
      <c r="F51" s="353"/>
      <c r="G51" s="353"/>
      <c r="H51" s="354"/>
      <c r="I51" s="91"/>
      <c r="J51" s="89"/>
      <c r="K51" s="89"/>
      <c r="L51" s="89"/>
      <c r="M51" s="352"/>
      <c r="N51" s="353"/>
      <c r="O51" s="353"/>
      <c r="P51" s="353"/>
      <c r="Q51" s="354"/>
      <c r="R51" s="89"/>
      <c r="S51" s="89"/>
      <c r="T51" s="89"/>
      <c r="U51" s="89"/>
      <c r="V51" s="89"/>
      <c r="W51" s="89"/>
      <c r="X51" s="89"/>
      <c r="Y51" s="89"/>
      <c r="Z51" s="89"/>
    </row>
    <row r="52" spans="1:26" ht="21" thickBot="1">
      <c r="A52" s="89"/>
      <c r="B52" s="89"/>
      <c r="C52" s="352"/>
      <c r="D52" s="353"/>
      <c r="E52" s="353"/>
      <c r="F52" s="353"/>
      <c r="G52" s="353"/>
      <c r="H52" s="354"/>
      <c r="I52" s="91"/>
      <c r="J52" s="89"/>
      <c r="K52" s="89"/>
      <c r="L52" s="89"/>
      <c r="M52" s="352"/>
      <c r="N52" s="353"/>
      <c r="O52" s="353"/>
      <c r="P52" s="353"/>
      <c r="Q52" s="354"/>
      <c r="R52" s="89"/>
      <c r="S52" s="89"/>
      <c r="T52" s="89"/>
      <c r="U52" s="89"/>
      <c r="V52" s="89"/>
      <c r="W52" s="89"/>
      <c r="X52" s="89"/>
      <c r="Y52" s="89"/>
      <c r="Z52" s="89"/>
    </row>
    <row r="53" spans="1:26" ht="21" thickBot="1">
      <c r="A53" s="89"/>
      <c r="B53" s="89"/>
      <c r="C53" s="352"/>
      <c r="D53" s="353"/>
      <c r="E53" s="353"/>
      <c r="F53" s="353"/>
      <c r="G53" s="353"/>
      <c r="H53" s="354"/>
      <c r="I53" s="91"/>
      <c r="J53" s="89"/>
      <c r="K53" s="89"/>
      <c r="L53" s="89"/>
      <c r="M53" s="352"/>
      <c r="N53" s="353"/>
      <c r="O53" s="353"/>
      <c r="P53" s="353"/>
      <c r="Q53" s="354"/>
      <c r="R53" s="89"/>
      <c r="S53" s="89"/>
      <c r="T53" s="89"/>
      <c r="U53" s="89"/>
      <c r="V53" s="89"/>
      <c r="W53" s="89"/>
      <c r="X53" s="89"/>
      <c r="Y53" s="89"/>
      <c r="Z53" s="89"/>
    </row>
    <row r="54" spans="1:26" ht="21" thickBot="1">
      <c r="A54" s="89"/>
      <c r="B54" s="89"/>
      <c r="C54" s="352"/>
      <c r="D54" s="353"/>
      <c r="E54" s="353"/>
      <c r="F54" s="353"/>
      <c r="G54" s="353"/>
      <c r="H54" s="354"/>
      <c r="I54" s="91"/>
      <c r="J54" s="89"/>
      <c r="K54" s="89"/>
      <c r="L54" s="89"/>
      <c r="M54" s="352"/>
      <c r="N54" s="353"/>
      <c r="O54" s="353"/>
      <c r="P54" s="353"/>
      <c r="Q54" s="354"/>
      <c r="R54" s="89"/>
      <c r="S54" s="89"/>
      <c r="T54" s="89"/>
      <c r="U54" s="89"/>
      <c r="V54" s="89"/>
      <c r="W54" s="89"/>
      <c r="X54" s="89"/>
      <c r="Y54" s="89"/>
      <c r="Z54" s="89"/>
    </row>
    <row r="55" spans="1:26" ht="21" thickBot="1">
      <c r="A55" s="89"/>
      <c r="B55" s="89"/>
      <c r="C55" s="361"/>
      <c r="D55" s="362"/>
      <c r="E55" s="362"/>
      <c r="F55" s="362"/>
      <c r="G55" s="362"/>
      <c r="H55" s="363"/>
      <c r="I55" s="102"/>
      <c r="J55" s="89"/>
      <c r="K55" s="89"/>
      <c r="L55" s="89"/>
      <c r="M55" s="361"/>
      <c r="N55" s="362"/>
      <c r="O55" s="362"/>
      <c r="P55" s="362"/>
      <c r="Q55" s="363"/>
      <c r="R55" s="89"/>
      <c r="S55" s="89"/>
      <c r="T55" s="89"/>
      <c r="U55" s="89"/>
      <c r="V55" s="89"/>
      <c r="W55" s="89"/>
      <c r="X55" s="89"/>
      <c r="Y55" s="89"/>
      <c r="Z55" s="89"/>
    </row>
    <row r="56" spans="1:26" ht="20.2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row>
    <row r="57" spans="1:26" ht="20.2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ht="20.25">
      <c r="A58" s="376" t="s">
        <v>96</v>
      </c>
      <c r="B58" s="376"/>
      <c r="C58" s="376"/>
      <c r="D58" s="376"/>
      <c r="E58" s="376"/>
      <c r="F58" s="376"/>
      <c r="G58" s="376"/>
      <c r="H58" s="376"/>
      <c r="I58" s="376"/>
      <c r="J58" s="376"/>
      <c r="K58" s="376"/>
      <c r="L58" s="376"/>
      <c r="M58" s="376"/>
      <c r="N58" s="376"/>
      <c r="O58" s="376"/>
      <c r="P58" s="376"/>
      <c r="Q58" s="376"/>
      <c r="R58" s="376"/>
      <c r="S58" s="376"/>
      <c r="T58" s="376"/>
      <c r="U58" s="376"/>
      <c r="V58" s="96"/>
      <c r="W58" s="96"/>
      <c r="X58" s="96"/>
      <c r="Y58" s="96"/>
      <c r="Z58" s="96"/>
    </row>
    <row r="59" spans="1:26" ht="11.25" customHeigh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1:26" ht="21.75" customHeight="1">
      <c r="A60" s="376" t="s">
        <v>97</v>
      </c>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row>
    <row r="61" spans="1:26" ht="21.75" customHeight="1" thickBot="1">
      <c r="A61" s="376" t="s">
        <v>131</v>
      </c>
      <c r="B61" s="376"/>
      <c r="C61" s="376"/>
      <c r="D61" s="376"/>
      <c r="E61" s="376"/>
      <c r="F61" s="376"/>
      <c r="G61" s="376"/>
      <c r="H61" s="375" t="s">
        <v>274</v>
      </c>
      <c r="I61" s="375"/>
      <c r="J61" s="89" t="s">
        <v>128</v>
      </c>
      <c r="K61" s="376" t="s">
        <v>114</v>
      </c>
      <c r="L61" s="376"/>
      <c r="M61" s="376"/>
      <c r="N61" s="376"/>
      <c r="O61" s="376"/>
      <c r="P61" s="376"/>
      <c r="Q61" s="376"/>
      <c r="R61" s="376"/>
      <c r="S61" s="376"/>
      <c r="T61" s="376"/>
      <c r="U61" s="374"/>
      <c r="V61" s="374"/>
      <c r="W61" s="374"/>
      <c r="X61" s="94"/>
      <c r="Y61" s="94"/>
      <c r="Z61" s="98"/>
    </row>
    <row r="62" spans="1:26" ht="23.25" customHeight="1" thickBot="1">
      <c r="A62" s="96" t="s">
        <v>98</v>
      </c>
      <c r="B62" s="374"/>
      <c r="C62" s="374"/>
      <c r="D62" s="377" t="s">
        <v>129</v>
      </c>
      <c r="E62" s="377"/>
      <c r="F62" s="374"/>
      <c r="G62" s="374"/>
      <c r="H62" s="95" t="s">
        <v>130</v>
      </c>
      <c r="I62" s="376" t="s">
        <v>99</v>
      </c>
      <c r="J62" s="376"/>
      <c r="K62" s="376"/>
      <c r="L62" s="376"/>
      <c r="M62" s="376"/>
      <c r="N62" s="376"/>
      <c r="O62" s="376"/>
      <c r="P62" s="376"/>
      <c r="Q62" s="376"/>
      <c r="R62" s="376"/>
      <c r="S62" s="376"/>
      <c r="T62" s="375"/>
      <c r="U62" s="375"/>
      <c r="V62" s="375"/>
      <c r="W62" s="94" t="s">
        <v>128</v>
      </c>
      <c r="X62" s="95"/>
      <c r="Y62" s="95"/>
      <c r="Z62" s="95"/>
    </row>
    <row r="63" spans="1:26" ht="22.5" customHeight="1" thickBot="1">
      <c r="A63" s="376" t="s">
        <v>100</v>
      </c>
      <c r="B63" s="376"/>
      <c r="C63" s="376"/>
      <c r="D63" s="376"/>
      <c r="E63" s="376"/>
      <c r="F63" s="378"/>
      <c r="G63" s="378"/>
      <c r="H63" s="376" t="s">
        <v>115</v>
      </c>
      <c r="I63" s="376"/>
      <c r="J63" s="376"/>
      <c r="K63" s="376"/>
      <c r="L63" s="376"/>
      <c r="M63" s="376"/>
      <c r="N63" s="376"/>
      <c r="O63" s="376"/>
      <c r="P63" s="376"/>
      <c r="Q63" s="376"/>
      <c r="R63" s="376"/>
      <c r="S63" s="376"/>
      <c r="T63" s="376"/>
      <c r="U63" s="376"/>
      <c r="V63" s="96"/>
      <c r="W63" s="96"/>
      <c r="X63" s="96"/>
      <c r="Y63" s="96"/>
      <c r="Z63" s="96"/>
    </row>
    <row r="64" spans="1:26" ht="22.5" customHeight="1" thickBot="1">
      <c r="A64" s="93" t="s">
        <v>101</v>
      </c>
      <c r="B64" s="93"/>
      <c r="C64" s="93"/>
      <c r="D64" s="93"/>
      <c r="E64" s="93"/>
      <c r="F64" s="379"/>
      <c r="G64" s="379"/>
      <c r="H64" s="376" t="s">
        <v>102</v>
      </c>
      <c r="I64" s="376"/>
      <c r="J64" s="376"/>
      <c r="K64" s="376"/>
      <c r="L64" s="376"/>
      <c r="M64" s="376"/>
      <c r="N64" s="96"/>
      <c r="O64" s="96"/>
      <c r="P64" s="96"/>
      <c r="Q64" s="96"/>
      <c r="R64" s="96"/>
      <c r="S64" s="96"/>
      <c r="T64" s="96"/>
      <c r="U64" s="96"/>
      <c r="V64" s="96"/>
      <c r="W64" s="96"/>
      <c r="X64" s="96"/>
      <c r="Y64" s="96"/>
      <c r="Z64" s="96"/>
    </row>
    <row r="65" spans="1:26" ht="12.75" customHeigh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row>
    <row r="66" spans="1:26" ht="20.25">
      <c r="A66" s="376" t="s">
        <v>103</v>
      </c>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96"/>
      <c r="Z66" s="96"/>
    </row>
    <row r="67" spans="1:26" ht="20.25" customHeight="1">
      <c r="A67" s="376" t="s">
        <v>104</v>
      </c>
      <c r="B67" s="376"/>
      <c r="C67" s="376"/>
      <c r="D67" s="376"/>
      <c r="E67" s="376"/>
      <c r="F67" s="376"/>
      <c r="G67" s="376"/>
      <c r="H67" s="376"/>
      <c r="I67" s="376"/>
      <c r="J67" s="376"/>
      <c r="K67" s="376"/>
      <c r="L67" s="377"/>
      <c r="M67" s="377"/>
      <c r="N67" s="376" t="s">
        <v>105</v>
      </c>
      <c r="O67" s="376"/>
      <c r="P67" s="376"/>
      <c r="Q67" s="376"/>
      <c r="R67" s="376"/>
      <c r="S67" s="376"/>
      <c r="T67" s="376"/>
      <c r="U67" s="376"/>
      <c r="V67" s="376"/>
      <c r="W67" s="376"/>
      <c r="X67" s="96"/>
      <c r="Y67" s="96"/>
      <c r="Z67" s="96"/>
    </row>
    <row r="68" spans="1:26" ht="21.75" customHeight="1" thickBot="1">
      <c r="A68" s="376" t="s">
        <v>106</v>
      </c>
      <c r="B68" s="376"/>
      <c r="C68" s="376"/>
      <c r="D68" s="376"/>
      <c r="E68" s="376"/>
      <c r="F68" s="376"/>
      <c r="G68" s="376"/>
      <c r="H68" s="376"/>
      <c r="I68" s="376"/>
      <c r="J68" s="376"/>
      <c r="K68" s="376"/>
      <c r="L68" s="376"/>
      <c r="M68" s="376"/>
      <c r="N68" s="376"/>
      <c r="O68" s="376"/>
      <c r="P68" s="97"/>
      <c r="Q68" s="376" t="s">
        <v>107</v>
      </c>
      <c r="R68" s="376"/>
      <c r="S68" s="376"/>
      <c r="T68" s="374"/>
      <c r="U68" s="374"/>
      <c r="V68" s="374"/>
      <c r="W68" s="96"/>
      <c r="X68" s="96"/>
      <c r="Y68" s="96"/>
      <c r="Z68" s="96"/>
    </row>
    <row r="69" spans="1:26" ht="20.25" customHeight="1">
      <c r="A69" s="376" t="s">
        <v>108</v>
      </c>
      <c r="B69" s="376"/>
      <c r="C69" s="376"/>
      <c r="D69" s="376"/>
      <c r="E69" s="376"/>
      <c r="F69" s="376"/>
      <c r="G69" s="376"/>
      <c r="H69" s="376"/>
      <c r="I69" s="376"/>
      <c r="J69" s="376"/>
      <c r="K69" s="376"/>
      <c r="L69" s="376"/>
      <c r="M69" s="376"/>
      <c r="N69" s="376"/>
      <c r="O69" s="376"/>
      <c r="P69" s="376"/>
      <c r="Q69" s="376"/>
      <c r="R69" s="376"/>
      <c r="S69" s="376"/>
      <c r="T69" s="376"/>
      <c r="U69" s="376"/>
      <c r="V69" s="96"/>
      <c r="W69" s="96"/>
      <c r="X69" s="96"/>
      <c r="Y69" s="96"/>
      <c r="Z69" s="96"/>
    </row>
    <row r="70" spans="1:26" ht="21.75" customHeight="1" thickBot="1">
      <c r="A70" s="376" t="s">
        <v>109</v>
      </c>
      <c r="B70" s="376"/>
      <c r="C70" s="374"/>
      <c r="D70" s="374"/>
      <c r="E70" s="94"/>
      <c r="F70" s="377" t="s">
        <v>107</v>
      </c>
      <c r="G70" s="377"/>
      <c r="H70" s="377"/>
      <c r="I70" s="374"/>
      <c r="J70" s="374"/>
      <c r="K70" s="374"/>
      <c r="L70" s="374"/>
      <c r="M70" s="94" t="s">
        <v>110</v>
      </c>
      <c r="N70" s="94"/>
      <c r="O70" s="94"/>
      <c r="P70" s="94"/>
      <c r="Q70" s="94"/>
      <c r="R70" s="94"/>
      <c r="S70" s="94"/>
      <c r="T70" s="94"/>
      <c r="U70" s="94"/>
      <c r="V70" s="96"/>
      <c r="W70" s="96"/>
      <c r="X70" s="96"/>
      <c r="Y70" s="96"/>
      <c r="Z70" s="96"/>
    </row>
    <row r="71" spans="1:26" ht="20.25">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row>
    <row r="72" spans="1:26" ht="22.5">
      <c r="A72" s="104"/>
      <c r="B72" s="104"/>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26" ht="22.5">
      <c r="A73" s="104"/>
      <c r="B73" s="104"/>
      <c r="C73" s="89"/>
      <c r="D73" s="89"/>
      <c r="E73" s="89"/>
      <c r="F73" s="89"/>
      <c r="G73" s="89"/>
      <c r="H73" s="89"/>
      <c r="I73" s="89"/>
      <c r="J73" s="89"/>
      <c r="K73" s="89"/>
      <c r="L73" s="89"/>
      <c r="M73" s="89"/>
      <c r="N73" s="89"/>
      <c r="O73" s="89"/>
      <c r="P73" s="89"/>
      <c r="Q73" s="89"/>
      <c r="R73" s="89"/>
      <c r="S73" s="89"/>
      <c r="T73" s="89"/>
      <c r="U73" s="89"/>
      <c r="V73" s="89"/>
      <c r="W73" s="89"/>
      <c r="X73" s="89"/>
      <c r="Y73" s="89"/>
      <c r="Z73" s="89"/>
    </row>
    <row r="74" spans="1:26" ht="22.5">
      <c r="A74" s="104"/>
      <c r="B74" s="104"/>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26" ht="22.5">
      <c r="A75" s="104"/>
      <c r="B75" s="104"/>
      <c r="C75" s="89"/>
      <c r="D75" s="89"/>
      <c r="E75" s="89"/>
      <c r="F75" s="89"/>
      <c r="G75" s="89"/>
      <c r="H75" s="89"/>
      <c r="I75" s="89"/>
      <c r="J75" s="89"/>
      <c r="K75" s="89"/>
      <c r="L75" s="89"/>
      <c r="M75" s="89"/>
      <c r="N75" s="89"/>
      <c r="O75" s="89"/>
      <c r="P75" s="89"/>
      <c r="Q75" s="89"/>
      <c r="R75" s="89"/>
      <c r="S75" s="89"/>
      <c r="T75" s="89"/>
      <c r="U75" s="89"/>
      <c r="V75" s="89"/>
      <c r="W75" s="89"/>
      <c r="X75" s="89"/>
      <c r="Y75" s="89"/>
      <c r="Z75" s="89"/>
    </row>
    <row r="76" spans="1:26" ht="20.25" customHeight="1">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row>
    <row r="77" spans="1:26" ht="22.5" customHeight="1">
      <c r="A77" s="351"/>
      <c r="B77" s="351"/>
      <c r="C77" s="351"/>
      <c r="D77" s="351"/>
      <c r="E77" s="351"/>
      <c r="F77" s="351"/>
      <c r="G77" s="351"/>
      <c r="H77" s="351"/>
      <c r="I77" s="351"/>
      <c r="J77" s="351"/>
      <c r="K77" s="351"/>
      <c r="L77" s="351"/>
      <c r="M77" s="351"/>
      <c r="N77" s="351"/>
      <c r="O77" s="351"/>
      <c r="P77" s="89"/>
      <c r="Q77" s="89"/>
      <c r="R77" s="89"/>
      <c r="S77" s="89"/>
      <c r="T77" s="89"/>
      <c r="U77" s="89"/>
      <c r="V77" s="89"/>
      <c r="W77" s="89"/>
      <c r="X77" s="89"/>
      <c r="Y77" s="89"/>
      <c r="Z77" s="89"/>
    </row>
    <row r="78" spans="1:26" ht="22.5" customHeight="1">
      <c r="A78" s="104"/>
      <c r="B78" s="104"/>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6" ht="27.75" customHeight="1">
      <c r="A79" s="380"/>
      <c r="B79" s="380"/>
      <c r="C79" s="380"/>
      <c r="D79" s="380"/>
      <c r="E79" s="380"/>
      <c r="F79" s="380"/>
      <c r="G79" s="380"/>
      <c r="H79" s="380"/>
      <c r="I79" s="380"/>
      <c r="J79" s="380"/>
      <c r="K79" s="380"/>
      <c r="L79" s="380"/>
      <c r="M79" s="380"/>
      <c r="N79" s="380"/>
      <c r="O79" s="380"/>
      <c r="P79" s="380"/>
      <c r="Q79" s="380"/>
      <c r="R79" s="380"/>
      <c r="S79" s="89"/>
      <c r="T79" s="89"/>
      <c r="U79" s="89"/>
      <c r="V79" s="89"/>
      <c r="W79" s="89"/>
      <c r="X79" s="89"/>
      <c r="Y79" s="89"/>
      <c r="Z79" s="89"/>
    </row>
    <row r="80" spans="1:26" ht="24" customHeight="1">
      <c r="A80" s="380"/>
      <c r="B80" s="380"/>
      <c r="C80" s="380"/>
      <c r="D80" s="380"/>
      <c r="E80" s="380"/>
      <c r="F80" s="380"/>
      <c r="G80" s="380"/>
      <c r="H80" s="380"/>
      <c r="I80" s="380"/>
      <c r="J80" s="380"/>
      <c r="K80" s="380"/>
      <c r="L80" s="92"/>
      <c r="M80" s="104"/>
      <c r="N80" s="89"/>
      <c r="O80" s="89"/>
      <c r="P80" s="89"/>
      <c r="Q80" s="89"/>
      <c r="R80" s="89"/>
      <c r="S80" s="89"/>
      <c r="T80" s="89"/>
      <c r="U80" s="89"/>
      <c r="V80" s="89"/>
      <c r="W80" s="89"/>
      <c r="X80" s="89"/>
      <c r="Y80" s="89"/>
      <c r="Z80" s="89"/>
    </row>
    <row r="81" spans="1:26" ht="24" customHeight="1">
      <c r="A81" s="105"/>
      <c r="B81" s="105"/>
      <c r="C81" s="105"/>
      <c r="D81" s="105"/>
      <c r="E81" s="105"/>
      <c r="F81" s="105"/>
      <c r="G81" s="105"/>
      <c r="H81" s="105"/>
      <c r="I81" s="105"/>
      <c r="J81" s="105"/>
      <c r="K81" s="105"/>
      <c r="L81" s="105"/>
      <c r="M81" s="105"/>
      <c r="N81" s="105"/>
      <c r="O81" s="105"/>
      <c r="P81" s="105"/>
      <c r="Q81" s="105"/>
      <c r="R81" s="105"/>
      <c r="S81" s="89"/>
      <c r="T81" s="89"/>
      <c r="U81" s="89"/>
      <c r="V81" s="89"/>
      <c r="W81" s="89"/>
      <c r="X81" s="89"/>
      <c r="Y81" s="89"/>
      <c r="Z81" s="89"/>
    </row>
    <row r="82" spans="1:26" ht="26.25" customHeight="1">
      <c r="A82" s="380"/>
      <c r="B82" s="380"/>
      <c r="C82" s="380"/>
      <c r="D82" s="380"/>
      <c r="E82" s="380"/>
      <c r="F82" s="380"/>
      <c r="G82" s="380"/>
      <c r="H82" s="380"/>
      <c r="I82" s="380"/>
      <c r="J82" s="380"/>
      <c r="K82" s="380"/>
      <c r="L82" s="380"/>
      <c r="M82" s="380"/>
      <c r="N82" s="380"/>
      <c r="O82" s="380"/>
      <c r="P82" s="89"/>
      <c r="Q82" s="89"/>
      <c r="R82" s="89"/>
      <c r="S82" s="89"/>
      <c r="T82" s="89"/>
      <c r="U82" s="89"/>
      <c r="V82" s="89"/>
      <c r="W82" s="89"/>
      <c r="X82" s="89"/>
      <c r="Y82" s="89"/>
      <c r="Z82" s="89"/>
    </row>
    <row r="83" spans="1:26" ht="33" customHeight="1">
      <c r="A83" s="380"/>
      <c r="B83" s="380"/>
      <c r="C83" s="380"/>
      <c r="D83" s="380"/>
      <c r="E83" s="380"/>
      <c r="F83" s="380"/>
      <c r="G83" s="380"/>
      <c r="H83" s="380"/>
      <c r="I83" s="380"/>
      <c r="J83" s="380"/>
      <c r="K83" s="380"/>
      <c r="L83" s="380"/>
      <c r="M83" s="380"/>
      <c r="N83" s="380"/>
      <c r="O83" s="380"/>
      <c r="P83" s="380"/>
      <c r="Q83" s="380"/>
      <c r="R83" s="380"/>
      <c r="S83" s="380"/>
      <c r="T83" s="380"/>
      <c r="U83" s="380"/>
      <c r="V83" s="89"/>
      <c r="W83" s="89"/>
      <c r="X83" s="89"/>
      <c r="Y83" s="89"/>
      <c r="Z83" s="89"/>
    </row>
    <row r="84" spans="1:26" ht="18.75" customHeight="1">
      <c r="A84" s="105"/>
      <c r="B84" s="105"/>
      <c r="C84" s="105"/>
      <c r="D84" s="105"/>
      <c r="E84" s="105"/>
      <c r="F84" s="105"/>
      <c r="G84" s="105"/>
      <c r="H84" s="105"/>
      <c r="I84" s="105"/>
      <c r="J84" s="105"/>
      <c r="K84" s="105"/>
      <c r="L84" s="105"/>
      <c r="M84" s="105"/>
      <c r="N84" s="105"/>
      <c r="O84" s="105"/>
      <c r="P84" s="105"/>
      <c r="Q84" s="105"/>
      <c r="R84" s="105"/>
      <c r="S84" s="105"/>
      <c r="T84" s="105"/>
      <c r="U84" s="89"/>
      <c r="V84" s="89"/>
      <c r="W84" s="89"/>
      <c r="X84" s="89"/>
      <c r="Y84" s="89"/>
      <c r="Z84" s="89"/>
    </row>
    <row r="85" spans="1:26" ht="22.5">
      <c r="A85" s="380"/>
      <c r="B85" s="380"/>
      <c r="C85" s="380"/>
      <c r="D85" s="380"/>
      <c r="E85" s="380"/>
      <c r="F85" s="380"/>
      <c r="G85" s="380"/>
      <c r="H85" s="380"/>
      <c r="I85" s="380"/>
      <c r="J85" s="380"/>
      <c r="K85" s="380"/>
      <c r="L85" s="380"/>
      <c r="M85" s="380"/>
      <c r="N85" s="380"/>
      <c r="O85" s="380"/>
      <c r="P85" s="380"/>
      <c r="Q85" s="380"/>
      <c r="R85" s="380"/>
      <c r="S85" s="380"/>
      <c r="T85" s="380"/>
      <c r="U85" s="380"/>
      <c r="V85" s="89"/>
      <c r="W85" s="89"/>
      <c r="X85" s="89"/>
      <c r="Y85" s="89"/>
      <c r="Z85" s="89"/>
    </row>
    <row r="86" spans="1:26" ht="22.5">
      <c r="A86" s="380"/>
      <c r="B86" s="380"/>
      <c r="C86" s="380"/>
      <c r="D86" s="380"/>
      <c r="E86" s="380"/>
      <c r="F86" s="380"/>
      <c r="G86" s="380"/>
      <c r="H86" s="380"/>
      <c r="I86" s="380"/>
      <c r="J86" s="380"/>
      <c r="K86" s="380"/>
      <c r="L86" s="380"/>
      <c r="M86" s="380"/>
      <c r="N86" s="380"/>
      <c r="O86" s="380"/>
      <c r="P86" s="380"/>
      <c r="Q86" s="380"/>
      <c r="R86" s="380"/>
      <c r="S86" s="380"/>
      <c r="T86" s="380"/>
      <c r="U86" s="380"/>
      <c r="V86" s="89"/>
      <c r="W86" s="89"/>
      <c r="X86" s="89"/>
      <c r="Y86" s="89"/>
      <c r="Z86" s="89"/>
    </row>
    <row r="87" spans="1:26" ht="22.5">
      <c r="A87" s="380"/>
      <c r="B87" s="380"/>
      <c r="C87" s="380"/>
      <c r="D87" s="380"/>
      <c r="E87" s="380"/>
      <c r="F87" s="380"/>
      <c r="G87" s="380"/>
      <c r="H87" s="380"/>
      <c r="I87" s="380"/>
      <c r="J87" s="380"/>
      <c r="K87" s="380"/>
      <c r="L87" s="380"/>
      <c r="M87" s="380"/>
      <c r="N87" s="380"/>
      <c r="O87" s="380"/>
      <c r="P87" s="380"/>
      <c r="Q87" s="380"/>
      <c r="R87" s="380"/>
      <c r="S87" s="380"/>
      <c r="T87" s="380"/>
      <c r="U87" s="380"/>
      <c r="V87" s="89"/>
      <c r="W87" s="89"/>
      <c r="X87" s="89"/>
      <c r="Y87" s="89"/>
      <c r="Z87" s="89"/>
    </row>
    <row r="88" spans="1:26" ht="20.2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row>
    <row r="89" spans="1:26" ht="20.2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row>
    <row r="90" spans="1:26" ht="20.2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row>
    <row r="91" spans="11:18" ht="17.25">
      <c r="K91" s="381"/>
      <c r="L91" s="381"/>
      <c r="M91" s="381"/>
      <c r="N91" s="381"/>
      <c r="O91" s="381"/>
      <c r="P91" s="381"/>
      <c r="Q91" s="381"/>
      <c r="R91" s="381"/>
    </row>
  </sheetData>
  <sheetProtection/>
  <mergeCells count="95">
    <mergeCell ref="F1:P1"/>
    <mergeCell ref="M49:Q49"/>
    <mergeCell ref="M54:Q54"/>
    <mergeCell ref="M55:Q55"/>
    <mergeCell ref="M50:Q50"/>
    <mergeCell ref="M51:Q51"/>
    <mergeCell ref="M52:Q52"/>
    <mergeCell ref="M53:Q53"/>
    <mergeCell ref="C23:H23"/>
    <mergeCell ref="C22:H22"/>
    <mergeCell ref="K22:O22"/>
    <mergeCell ref="K23:O23"/>
    <mergeCell ref="K24:O24"/>
    <mergeCell ref="K25:O25"/>
    <mergeCell ref="C24:H24"/>
    <mergeCell ref="M46:Q46"/>
    <mergeCell ref="C25:H25"/>
    <mergeCell ref="C26:H26"/>
    <mergeCell ref="K26:O26"/>
    <mergeCell ref="K27:O27"/>
    <mergeCell ref="A14:U14"/>
    <mergeCell ref="V14:W14"/>
    <mergeCell ref="A17:Z17"/>
    <mergeCell ref="K21:O21"/>
    <mergeCell ref="Q15:U15"/>
    <mergeCell ref="A15:O15"/>
    <mergeCell ref="A18:U18"/>
    <mergeCell ref="C21:H21"/>
    <mergeCell ref="F70:H70"/>
    <mergeCell ref="I70:L70"/>
    <mergeCell ref="A68:O68"/>
    <mergeCell ref="Q68:S68"/>
    <mergeCell ref="A87:U87"/>
    <mergeCell ref="K91:R91"/>
    <mergeCell ref="A83:U83"/>
    <mergeCell ref="A82:O82"/>
    <mergeCell ref="A85:U85"/>
    <mergeCell ref="A86:U86"/>
    <mergeCell ref="Y32:Z32"/>
    <mergeCell ref="A35:Z35"/>
    <mergeCell ref="A36:Z36"/>
    <mergeCell ref="A41:Z41"/>
    <mergeCell ref="A80:K80"/>
    <mergeCell ref="A79:J79"/>
    <mergeCell ref="A60:Z60"/>
    <mergeCell ref="K79:R79"/>
    <mergeCell ref="A70:B70"/>
    <mergeCell ref="C70:D70"/>
    <mergeCell ref="I62:S62"/>
    <mergeCell ref="A69:U69"/>
    <mergeCell ref="H64:M64"/>
    <mergeCell ref="A67:K67"/>
    <mergeCell ref="F64:G64"/>
    <mergeCell ref="A66:X66"/>
    <mergeCell ref="L67:M67"/>
    <mergeCell ref="A61:G61"/>
    <mergeCell ref="H61:I61"/>
    <mergeCell ref="K61:T61"/>
    <mergeCell ref="U61:W61"/>
    <mergeCell ref="A63:E63"/>
    <mergeCell ref="D62:E62"/>
    <mergeCell ref="H63:U63"/>
    <mergeCell ref="B62:C62"/>
    <mergeCell ref="F62:G62"/>
    <mergeCell ref="F63:G63"/>
    <mergeCell ref="M48:Q48"/>
    <mergeCell ref="C51:H51"/>
    <mergeCell ref="C52:H52"/>
    <mergeCell ref="C53:H53"/>
    <mergeCell ref="T68:V68"/>
    <mergeCell ref="C54:H54"/>
    <mergeCell ref="C55:H55"/>
    <mergeCell ref="T62:V62"/>
    <mergeCell ref="N67:W67"/>
    <mergeCell ref="A58:U58"/>
    <mergeCell ref="C49:H49"/>
    <mergeCell ref="C50:H50"/>
    <mergeCell ref="A42:U42"/>
    <mergeCell ref="C47:H47"/>
    <mergeCell ref="C28:H28"/>
    <mergeCell ref="C29:H29"/>
    <mergeCell ref="C46:H46"/>
    <mergeCell ref="K28:O28"/>
    <mergeCell ref="K29:O29"/>
    <mergeCell ref="M47:Q47"/>
    <mergeCell ref="D3:Q3"/>
    <mergeCell ref="F4:P4"/>
    <mergeCell ref="A77:O77"/>
    <mergeCell ref="C27:H27"/>
    <mergeCell ref="F2:P2"/>
    <mergeCell ref="A13:J13"/>
    <mergeCell ref="F5:P5"/>
    <mergeCell ref="F10:P10"/>
    <mergeCell ref="K13:M13"/>
    <mergeCell ref="C48:H48"/>
  </mergeCells>
  <printOptions/>
  <pageMargins left="0.75" right="0.75" top="0.48" bottom="0.51" header="0.5" footer="0.5"/>
  <pageSetup horizontalDpi="300" verticalDpi="300" orientation="portrait"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RichardSR</dc:creator>
  <cp:keywords/>
  <dc:description/>
  <cp:lastModifiedBy>Richard S Monson</cp:lastModifiedBy>
  <cp:lastPrinted>2017-10-05T18:53:50Z</cp:lastPrinted>
  <dcterms:created xsi:type="dcterms:W3CDTF">2008-08-31T00:32:50Z</dcterms:created>
  <dcterms:modified xsi:type="dcterms:W3CDTF">2021-07-26T23:44:26Z</dcterms:modified>
  <cp:category/>
  <cp:version/>
  <cp:contentType/>
  <cp:contentStatus/>
</cp:coreProperties>
</file>